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9e90ca9f92ea07/BrownsburgCommunityAssociation/2022/MuseumActivity/PublishedResults/"/>
    </mc:Choice>
  </mc:AlternateContent>
  <xr:revisionPtr revIDLastSave="0" documentId="8_{2AFF5363-3B20-4282-9F4F-297D92B3E984}" xr6:coauthVersionLast="47" xr6:coauthVersionMax="47" xr10:uidLastSave="{00000000-0000-0000-0000-000000000000}"/>
  <bookViews>
    <workbookView xWindow="-120" yWindow="-120" windowWidth="20730" windowHeight="11760" xr2:uid="{0F3951B2-B749-45D3-826C-1FFE0A9F6E3D}"/>
  </bookViews>
  <sheets>
    <sheet name="BS" sheetId="3" r:id="rId1"/>
    <sheet name="P&amp;L" sheetId="6" r:id="rId2"/>
    <sheet name="Earmarked Museum Funding" sheetId="7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'Earmarked Museum Funding'!$A$1:$X$13</definedName>
    <definedName name="_xlnm.Print_Titles" localSheetId="0">BS!$A:$E,BS!$1:$2</definedName>
    <definedName name="_xlnm.Print_Titles" localSheetId="1">'P&amp;L'!$A:$G,'P&amp;L'!$1:$2</definedName>
    <definedName name="QB_COLUMN_290" localSheetId="1" hidden="1">'P&amp;L'!$AF$1</definedName>
    <definedName name="QB_COLUMN_59200" localSheetId="0" hidden="1">BS!$F$2</definedName>
    <definedName name="QB_COLUMN_59201" localSheetId="1" hidden="1">'P&amp;L'!$H$2</definedName>
    <definedName name="QB_COLUMN_592010" localSheetId="1" hidden="1">'P&amp;L'!$AR$2</definedName>
    <definedName name="QB_COLUMN_592011" localSheetId="1" hidden="1">'P&amp;L'!$AV$2</definedName>
    <definedName name="QB_COLUMN_592012" localSheetId="1" hidden="1">'P&amp;L'!$AZ$2</definedName>
    <definedName name="QB_COLUMN_59202" localSheetId="1" hidden="1">'P&amp;L'!$L$2</definedName>
    <definedName name="QB_COLUMN_59203" localSheetId="1" hidden="1">'P&amp;L'!$P$2</definedName>
    <definedName name="QB_COLUMN_59204" localSheetId="1" hidden="1">'P&amp;L'!$T$2</definedName>
    <definedName name="QB_COLUMN_59205" localSheetId="1" hidden="1">'P&amp;L'!$X$2</definedName>
    <definedName name="QB_COLUMN_59206" localSheetId="1" hidden="1">'P&amp;L'!$AB$2</definedName>
    <definedName name="QB_COLUMN_59207" localSheetId="1" hidden="1">'P&amp;L'!$AF$2</definedName>
    <definedName name="QB_COLUMN_59208" localSheetId="1" hidden="1">'P&amp;L'!$AJ$2</definedName>
    <definedName name="QB_COLUMN_59209" localSheetId="1" hidden="1">'P&amp;L'!$AN$2</definedName>
    <definedName name="QB_COLUMN_59300" localSheetId="1" hidden="1">'P&amp;L'!$BD$2</definedName>
    <definedName name="QB_COLUMN_61210" localSheetId="0" hidden="1">BS!$H$2</definedName>
    <definedName name="QB_COLUMN_63620" localSheetId="0" hidden="1">BS!$J$2</definedName>
    <definedName name="QB_COLUMN_64830" localSheetId="0" hidden="1">BS!$L$2</definedName>
    <definedName name="QB_COLUMN_76211" localSheetId="1" hidden="1">'P&amp;L'!$J$2</definedName>
    <definedName name="QB_COLUMN_762110" localSheetId="1" hidden="1">'P&amp;L'!$AT$2</definedName>
    <definedName name="QB_COLUMN_762111" localSheetId="1" hidden="1">'P&amp;L'!$AX$2</definedName>
    <definedName name="QB_COLUMN_762112" localSheetId="1" hidden="1">'P&amp;L'!$BB$2</definedName>
    <definedName name="QB_COLUMN_76212" localSheetId="1" hidden="1">'P&amp;L'!$N$2</definedName>
    <definedName name="QB_COLUMN_76213" localSheetId="1" hidden="1">'P&amp;L'!$R$2</definedName>
    <definedName name="QB_COLUMN_76214" localSheetId="1" hidden="1">'P&amp;L'!$V$2</definedName>
    <definedName name="QB_COLUMN_76215" localSheetId="1" hidden="1">'P&amp;L'!$Z$2</definedName>
    <definedName name="QB_COLUMN_76216" localSheetId="1" hidden="1">'P&amp;L'!$AD$2</definedName>
    <definedName name="QB_COLUMN_76217" localSheetId="1" hidden="1">'P&amp;L'!$AH$2</definedName>
    <definedName name="QB_COLUMN_76218" localSheetId="1" hidden="1">'P&amp;L'!$AL$2</definedName>
    <definedName name="QB_COLUMN_76219" localSheetId="1" hidden="1">'P&amp;L'!$AP$2</definedName>
    <definedName name="QB_COLUMN_76310" localSheetId="1" hidden="1">'P&amp;L'!$BF$2</definedName>
    <definedName name="QB_DATA_0" localSheetId="0" hidden="1">BS!$6:$6,BS!$7:$7,BS!$8:$8,BS!$10:$10,BS!$11:$11,BS!$12:$12,BS!$13:$13,BS!$14:$14,BS!$15:$15,BS!$16:$16,BS!$21:$21,BS!$28:$28,BS!$31:$31,BS!$36:$36,BS!$37:$37,BS!$38:$38</definedName>
    <definedName name="QB_DATA_0" localSheetId="1" hidden="1">'P&amp;L'!$5:$5,'P&amp;L'!$7:$7,'P&amp;L'!$8:$8,'P&amp;L'!$9:$9,'P&amp;L'!$10:$10,'P&amp;L'!$13:$13,'P&amp;L'!$16:$16,'P&amp;L'!$17:$17,'P&amp;L'!$18:$18,'P&amp;L'!$19:$19,'P&amp;L'!$20:$20,'P&amp;L'!$21:$21,'P&amp;L'!$22:$22,'P&amp;L'!$23:$23,'P&amp;L'!$26:$26,'P&amp;L'!$27:$27</definedName>
    <definedName name="QB_DATA_1" localSheetId="0" hidden="1">BS!$39:$39</definedName>
    <definedName name="QB_DATA_1" localSheetId="1" hidden="1">'P&amp;L'!$31:$31,'P&amp;L'!$32:$32,'P&amp;L'!$33:$33,'P&amp;L'!$35:$35,'P&amp;L'!$37:$37,'P&amp;L'!$39:$39,'P&amp;L'!$40:$40,'P&amp;L'!$42:$42,'P&amp;L'!$46:$46,'P&amp;L'!$52:$52,'P&amp;L'!$53:$53,'P&amp;L'!$56:$56,'P&amp;L'!$57:$57,'P&amp;L'!$58:$58,'P&amp;L'!$59:$59,'P&amp;L'!$60:$60</definedName>
    <definedName name="QB_DATA_2" localSheetId="1" hidden="1">'P&amp;L'!$61:$61,'P&amp;L'!$62:$62,'P&amp;L'!$65:$65,'P&amp;L'!$66:$66,'P&amp;L'!$67:$67,'P&amp;L'!$68:$68,'P&amp;L'!$69:$69,'P&amp;L'!$70:$70,'P&amp;L'!$71:$71,'P&amp;L'!$72:$72,'P&amp;L'!$75:$75,'P&amp;L'!$76:$76,'P&amp;L'!$77:$77,'P&amp;L'!$79:$79,'P&amp;L'!$80:$80,'P&amp;L'!$81:$81</definedName>
    <definedName name="QB_DATA_3" localSheetId="1" hidden="1">'P&amp;L'!$83:$83,'P&amp;L'!$84:$84,'P&amp;L'!$85:$85,'P&amp;L'!$86:$86,'P&amp;L'!$88:$88</definedName>
    <definedName name="QB_FORMULA_0" localSheetId="0" hidden="1">BS!$J$6,BS!$L$6,BS!$J$7,BS!$L$7,BS!$J$8,BS!$L$8,BS!$J$10,BS!$L$10,BS!$J$11,BS!$L$11,BS!$J$12,BS!$L$12,BS!$J$13,BS!$L$13,BS!$J$14,BS!$L$14</definedName>
    <definedName name="QB_FORMULA_0" localSheetId="1" hidden="1">'P&amp;L'!$BD$5,'P&amp;L'!$BD$7,'P&amp;L'!$BF$7,'P&amp;L'!$BD$8,'P&amp;L'!$BF$8,'P&amp;L'!$BD$9,'P&amp;L'!$BF$9,'P&amp;L'!$BD$10,'P&amp;L'!$BF$10,'P&amp;L'!$H$11,'P&amp;L'!$J$11,'P&amp;L'!$L$11,'P&amp;L'!$N$11,'P&amp;L'!$P$11,'P&amp;L'!$R$11,'P&amp;L'!$T$11</definedName>
    <definedName name="QB_FORMULA_1" localSheetId="0" hidden="1">BS!$J$15,BS!$L$15,BS!$J$16,BS!$L$16,BS!$F$17,BS!$H$17,BS!$J$17,BS!$L$17,BS!$F$18,BS!$H$18,BS!$J$18,BS!$L$18,BS!$F$19,BS!$H$19,BS!$J$19,BS!$L$19</definedName>
    <definedName name="QB_FORMULA_1" localSheetId="1" hidden="1">'P&amp;L'!$V$11,'P&amp;L'!$X$11,'P&amp;L'!$Z$11,'P&amp;L'!$AB$11,'P&amp;L'!$AD$11,'P&amp;L'!$AF$11,'P&amp;L'!$AH$11,'P&amp;L'!$AJ$11,'P&amp;L'!$AL$11,'P&amp;L'!$AN$11,'P&amp;L'!$AP$11,'P&amp;L'!$AR$11,'P&amp;L'!$AT$11,'P&amp;L'!$AV$11,'P&amp;L'!$AX$11,'P&amp;L'!$AZ$11</definedName>
    <definedName name="QB_FORMULA_10" localSheetId="1" hidden="1">'P&amp;L'!$AZ$36,'P&amp;L'!$BB$36,'P&amp;L'!$BD$36,'P&amp;L'!$BF$36,'P&amp;L'!$BD$37,'P&amp;L'!$BF$37,'P&amp;L'!$BD$39,'P&amp;L'!$BF$39,'P&amp;L'!$BD$40,'P&amp;L'!$BF$40,'P&amp;L'!$H$41,'P&amp;L'!$J$41,'P&amp;L'!$L$41,'P&amp;L'!$N$41,'P&amp;L'!$P$41,'P&amp;L'!$R$41</definedName>
    <definedName name="QB_FORMULA_11" localSheetId="1" hidden="1">'P&amp;L'!$T$41,'P&amp;L'!$V$41,'P&amp;L'!$X$41,'P&amp;L'!$Z$41,'P&amp;L'!$AB$41,'P&amp;L'!$AD$41,'P&amp;L'!$AF$41,'P&amp;L'!$AH$41,'P&amp;L'!$AJ$41,'P&amp;L'!$AL$41,'P&amp;L'!$AN$41,'P&amp;L'!$AP$41,'P&amp;L'!$AR$41,'P&amp;L'!$AT$41,'P&amp;L'!$AV$41,'P&amp;L'!$AX$41</definedName>
    <definedName name="QB_FORMULA_12" localSheetId="1" hidden="1">'P&amp;L'!$AZ$41,'P&amp;L'!$BB$41,'P&amp;L'!$BD$41,'P&amp;L'!$BF$41,'P&amp;L'!$BD$42,'P&amp;L'!$BF$42,'P&amp;L'!$H$43,'P&amp;L'!$J$43,'P&amp;L'!$L$43,'P&amp;L'!$N$43,'P&amp;L'!$P$43,'P&amp;L'!$R$43,'P&amp;L'!$T$43,'P&amp;L'!$V$43,'P&amp;L'!$X$43,'P&amp;L'!$Z$43</definedName>
    <definedName name="QB_FORMULA_13" localSheetId="1" hidden="1">'P&amp;L'!$AB$43,'P&amp;L'!$AD$43,'P&amp;L'!$AF$43,'P&amp;L'!$AH$43,'P&amp;L'!$AJ$43,'P&amp;L'!$AL$43,'P&amp;L'!$AN$43,'P&amp;L'!$AP$43,'P&amp;L'!$AR$43,'P&amp;L'!$AT$43,'P&amp;L'!$AV$43,'P&amp;L'!$AX$43,'P&amp;L'!$AZ$43,'P&amp;L'!$BB$43,'P&amp;L'!$BD$43,'P&amp;L'!$BF$43</definedName>
    <definedName name="QB_FORMULA_14" localSheetId="1" hidden="1">'P&amp;L'!$BD$46,'P&amp;L'!$BF$46,'P&amp;L'!$H$47,'P&amp;L'!$J$47,'P&amp;L'!$L$47,'P&amp;L'!$N$47,'P&amp;L'!$P$47,'P&amp;L'!$R$47,'P&amp;L'!$T$47,'P&amp;L'!$V$47,'P&amp;L'!$X$47,'P&amp;L'!$Z$47,'P&amp;L'!$AB$47,'P&amp;L'!$AD$47,'P&amp;L'!$AF$47,'P&amp;L'!$AH$47</definedName>
    <definedName name="QB_FORMULA_15" localSheetId="1" hidden="1">'P&amp;L'!$AJ$47,'P&amp;L'!$AL$47,'P&amp;L'!$AN$47,'P&amp;L'!$AP$47,'P&amp;L'!$AR$47,'P&amp;L'!$AT$47,'P&amp;L'!$AV$47,'P&amp;L'!$AX$47,'P&amp;L'!$AZ$47,'P&amp;L'!$BB$47,'P&amp;L'!$BD$47,'P&amp;L'!$BF$47,'P&amp;L'!$H$48,'P&amp;L'!$J$48,'P&amp;L'!$L$48,'P&amp;L'!$N$48</definedName>
    <definedName name="QB_FORMULA_16" localSheetId="1" hidden="1">'P&amp;L'!$P$48,'P&amp;L'!$R$48,'P&amp;L'!$T$48,'P&amp;L'!$V$48,'P&amp;L'!$X$48,'P&amp;L'!$Z$48,'P&amp;L'!$AB$48,'P&amp;L'!$AD$48,'P&amp;L'!$AF$48,'P&amp;L'!$AH$48,'P&amp;L'!$AJ$48,'P&amp;L'!$AL$48,'P&amp;L'!$AN$48,'P&amp;L'!$AP$48,'P&amp;L'!$AR$48,'P&amp;L'!$AT$48</definedName>
    <definedName name="QB_FORMULA_17" localSheetId="1" hidden="1">'P&amp;L'!$AV$48,'P&amp;L'!$AX$48,'P&amp;L'!$AZ$48,'P&amp;L'!$BB$48,'P&amp;L'!$BD$48,'P&amp;L'!$BF$48,'P&amp;L'!$H$49,'P&amp;L'!$J$49,'P&amp;L'!$L$49,'P&amp;L'!$N$49,'P&amp;L'!$P$49,'P&amp;L'!$R$49,'P&amp;L'!$T$49,'P&amp;L'!$V$49,'P&amp;L'!$X$49,'P&amp;L'!$Z$49</definedName>
    <definedName name="QB_FORMULA_18" localSheetId="1" hidden="1">'P&amp;L'!$AB$49,'P&amp;L'!$AD$49,'P&amp;L'!$AF$49,'P&amp;L'!$AH$49,'P&amp;L'!$AJ$49,'P&amp;L'!$AL$49,'P&amp;L'!$AN$49,'P&amp;L'!$AP$49,'P&amp;L'!$AR$49,'P&amp;L'!$AT$49,'P&amp;L'!$AV$49,'P&amp;L'!$AX$49,'P&amp;L'!$AZ$49,'P&amp;L'!$BB$49,'P&amp;L'!$BD$49,'P&amp;L'!$BF$49</definedName>
    <definedName name="QB_FORMULA_19" localSheetId="1" hidden="1">'P&amp;L'!$BD$52,'P&amp;L'!$BF$52,'P&amp;L'!$BD$53,'P&amp;L'!$BF$53,'P&amp;L'!$H$54,'P&amp;L'!$J$54,'P&amp;L'!$L$54,'P&amp;L'!$N$54,'P&amp;L'!$P$54,'P&amp;L'!$R$54,'P&amp;L'!$T$54,'P&amp;L'!$V$54,'P&amp;L'!$X$54,'P&amp;L'!$Z$54,'P&amp;L'!$AB$54,'P&amp;L'!$AD$54</definedName>
    <definedName name="QB_FORMULA_2" localSheetId="0" hidden="1">BS!$J$21,BS!$L$21,BS!$F$22,BS!$H$22,BS!$J$22,BS!$L$22,BS!$F$23,BS!$H$23,BS!$J$23,BS!$L$23,BS!$J$28,BS!$L$28,BS!$F$29,BS!$H$29,BS!$J$29,BS!$L$29</definedName>
    <definedName name="QB_FORMULA_2" localSheetId="1" hidden="1">'P&amp;L'!$BB$11,'P&amp;L'!$BD$11,'P&amp;L'!$BF$11,'P&amp;L'!$BD$13,'P&amp;L'!$H$14,'P&amp;L'!$L$14,'P&amp;L'!$P$14,'P&amp;L'!$T$14,'P&amp;L'!$X$14,'P&amp;L'!$AB$14,'P&amp;L'!$AF$14,'P&amp;L'!$AJ$14,'P&amp;L'!$AN$14,'P&amp;L'!$AR$14,'P&amp;L'!$AV$14,'P&amp;L'!$AZ$14</definedName>
    <definedName name="QB_FORMULA_20" localSheetId="1" hidden="1">'P&amp;L'!$AF$54,'P&amp;L'!$AH$54,'P&amp;L'!$AJ$54,'P&amp;L'!$AL$54,'P&amp;L'!$AN$54,'P&amp;L'!$AP$54,'P&amp;L'!$AR$54,'P&amp;L'!$AT$54,'P&amp;L'!$AV$54,'P&amp;L'!$AX$54,'P&amp;L'!$AZ$54,'P&amp;L'!$BB$54,'P&amp;L'!$BD$54,'P&amp;L'!$BF$54,'P&amp;L'!$BD$56,'P&amp;L'!$BF$56</definedName>
    <definedName name="QB_FORMULA_21" localSheetId="1" hidden="1">'P&amp;L'!$BD$57,'P&amp;L'!$BF$57,'P&amp;L'!$BD$58,'P&amp;L'!$BF$58,'P&amp;L'!$BD$59,'P&amp;L'!$BF$59,'P&amp;L'!$BD$60,'P&amp;L'!$BF$60,'P&amp;L'!$BD$61,'P&amp;L'!$BF$61,'P&amp;L'!$BD$62,'P&amp;L'!$BF$62,'P&amp;L'!$H$63,'P&amp;L'!$J$63,'P&amp;L'!$L$63,'P&amp;L'!$N$63</definedName>
    <definedName name="QB_FORMULA_22" localSheetId="1" hidden="1">'P&amp;L'!$P$63,'P&amp;L'!$R$63,'P&amp;L'!$T$63,'P&amp;L'!$V$63,'P&amp;L'!$X$63,'P&amp;L'!$Z$63,'P&amp;L'!$AB$63,'P&amp;L'!$AD$63,'P&amp;L'!$AF$63,'P&amp;L'!$AH$63,'P&amp;L'!$AJ$63,'P&amp;L'!$AL$63,'P&amp;L'!$AN$63,'P&amp;L'!$AP$63,'P&amp;L'!$AR$63,'P&amp;L'!$AT$63</definedName>
    <definedName name="QB_FORMULA_23" localSheetId="1" hidden="1">'P&amp;L'!$AV$63,'P&amp;L'!$AX$63,'P&amp;L'!$AZ$63,'P&amp;L'!$BB$63,'P&amp;L'!$BD$63,'P&amp;L'!$BF$63,'P&amp;L'!$BD$65,'P&amp;L'!$BF$65,'P&amp;L'!$BD$66,'P&amp;L'!$BF$66,'P&amp;L'!$BD$67,'P&amp;L'!$BF$67,'P&amp;L'!$BD$68,'P&amp;L'!$BF$68,'P&amp;L'!$BD$69,'P&amp;L'!$BF$69</definedName>
    <definedName name="QB_FORMULA_24" localSheetId="1" hidden="1">'P&amp;L'!$BD$70,'P&amp;L'!$BF$70,'P&amp;L'!$BD$71,'P&amp;L'!$BF$71,'P&amp;L'!$BD$72,'P&amp;L'!$BF$72,'P&amp;L'!$H$73,'P&amp;L'!$J$73,'P&amp;L'!$L$73,'P&amp;L'!$N$73,'P&amp;L'!$P$73,'P&amp;L'!$R$73,'P&amp;L'!$T$73,'P&amp;L'!$V$73,'P&amp;L'!$X$73,'P&amp;L'!$Z$73</definedName>
    <definedName name="QB_FORMULA_25" localSheetId="1" hidden="1">'P&amp;L'!$AB$73,'P&amp;L'!$AD$73,'P&amp;L'!$AF$73,'P&amp;L'!$AH$73,'P&amp;L'!$AJ$73,'P&amp;L'!$AL$73,'P&amp;L'!$AN$73,'P&amp;L'!$AP$73,'P&amp;L'!$AR$73,'P&amp;L'!$AT$73,'P&amp;L'!$AV$73,'P&amp;L'!$AX$73,'P&amp;L'!$AZ$73,'P&amp;L'!$BB$73,'P&amp;L'!$BD$73,'P&amp;L'!$BF$73</definedName>
    <definedName name="QB_FORMULA_26" localSheetId="1" hidden="1">'P&amp;L'!$BD$75,'P&amp;L'!$BF$75,'P&amp;L'!$BD$76,'P&amp;L'!$BF$76,'P&amp;L'!$BD$77,'P&amp;L'!$BD$79,'P&amp;L'!$BD$80,'P&amp;L'!$BD$81,'P&amp;L'!$BF$81,'P&amp;L'!$H$82,'P&amp;L'!$J$82,'P&amp;L'!$L$82,'P&amp;L'!$N$82,'P&amp;L'!$P$82,'P&amp;L'!$R$82,'P&amp;L'!$T$82</definedName>
    <definedName name="QB_FORMULA_27" localSheetId="1" hidden="1">'P&amp;L'!$V$82,'P&amp;L'!$X$82,'P&amp;L'!$Z$82,'P&amp;L'!$AB$82,'P&amp;L'!$AD$82,'P&amp;L'!$AF$82,'P&amp;L'!$AH$82,'P&amp;L'!$AJ$82,'P&amp;L'!$AL$82,'P&amp;L'!$AN$82,'P&amp;L'!$AP$82,'P&amp;L'!$AR$82,'P&amp;L'!$AT$82,'P&amp;L'!$AV$82,'P&amp;L'!$AX$82,'P&amp;L'!$AZ$82</definedName>
    <definedName name="QB_FORMULA_28" localSheetId="1" hidden="1">'P&amp;L'!$BB$82,'P&amp;L'!$BD$82,'P&amp;L'!$BF$82,'P&amp;L'!$BD$83,'P&amp;L'!$BD$84,'P&amp;L'!$BF$84,'P&amp;L'!$BD$85,'P&amp;L'!$BF$85,'P&amp;L'!$BD$86,'P&amp;L'!$BF$86,'P&amp;L'!$H$87,'P&amp;L'!$J$87,'P&amp;L'!$L$87,'P&amp;L'!$N$87,'P&amp;L'!$P$87,'P&amp;L'!$R$87</definedName>
    <definedName name="QB_FORMULA_29" localSheetId="1" hidden="1">'P&amp;L'!$T$87,'P&amp;L'!$V$87,'P&amp;L'!$X$87,'P&amp;L'!$Z$87,'P&amp;L'!$AB$87,'P&amp;L'!$AD$87,'P&amp;L'!$AF$87,'P&amp;L'!$AH$87,'P&amp;L'!$AJ$87,'P&amp;L'!$AL$87,'P&amp;L'!$AN$87,'P&amp;L'!$AP$87,'P&amp;L'!$AR$87,'P&amp;L'!$AT$87,'P&amp;L'!$AV$87,'P&amp;L'!$AX$87</definedName>
    <definedName name="QB_FORMULA_3" localSheetId="0" hidden="1">BS!$J$31,BS!$L$31,BS!$F$32,BS!$H$32,BS!$J$32,BS!$L$32,BS!$F$33,BS!$H$33,BS!$J$33,BS!$L$33,BS!$F$34,BS!$H$34,BS!$J$34,BS!$L$34,BS!$J$36,BS!$L$36</definedName>
    <definedName name="QB_FORMULA_3" localSheetId="1" hidden="1">'P&amp;L'!$BD$14,'P&amp;L'!$BD$16,'P&amp;L'!$BF$16,'P&amp;L'!$BD$17,'P&amp;L'!$BF$17,'P&amp;L'!$BD$18,'P&amp;L'!$BF$18,'P&amp;L'!$BD$19,'P&amp;L'!$BF$19,'P&amp;L'!$BD$20,'P&amp;L'!$BF$20,'P&amp;L'!$BD$21,'P&amp;L'!$BF$21,'P&amp;L'!$BD$22,'P&amp;L'!$BF$22,'P&amp;L'!$BD$23</definedName>
    <definedName name="QB_FORMULA_30" localSheetId="1" hidden="1">'P&amp;L'!$AZ$87,'P&amp;L'!$BB$87,'P&amp;L'!$BD$87,'P&amp;L'!$BF$87,'P&amp;L'!$BD$88,'P&amp;L'!$H$89,'P&amp;L'!$J$89,'P&amp;L'!$L$89,'P&amp;L'!$N$89,'P&amp;L'!$P$89,'P&amp;L'!$R$89,'P&amp;L'!$T$89,'P&amp;L'!$V$89,'P&amp;L'!$X$89,'P&amp;L'!$Z$89,'P&amp;L'!$AB$89</definedName>
    <definedName name="QB_FORMULA_31" localSheetId="1" hidden="1">'P&amp;L'!$AD$89,'P&amp;L'!$AF$89,'P&amp;L'!$AH$89,'P&amp;L'!$AJ$89,'P&amp;L'!$AL$89,'P&amp;L'!$AN$89,'P&amp;L'!$AP$89,'P&amp;L'!$AR$89,'P&amp;L'!$AT$89,'P&amp;L'!$AV$89,'P&amp;L'!$AX$89,'P&amp;L'!$AZ$89,'P&amp;L'!$BB$89,'P&amp;L'!$BD$89,'P&amp;L'!$BF$89,'P&amp;L'!$H$90</definedName>
    <definedName name="QB_FORMULA_32" localSheetId="1" hidden="1">'P&amp;L'!$J$90,'P&amp;L'!$L$90,'P&amp;L'!$N$90,'P&amp;L'!$P$90,'P&amp;L'!$R$90,'P&amp;L'!$T$90,'P&amp;L'!$V$90,'P&amp;L'!$X$90,'P&amp;L'!$Z$90,'P&amp;L'!$AB$90,'P&amp;L'!$AD$90,'P&amp;L'!$AF$90,'P&amp;L'!$AH$90,'P&amp;L'!$AJ$90,'P&amp;L'!$AL$90,'P&amp;L'!$AN$90</definedName>
    <definedName name="QB_FORMULA_33" localSheetId="1" hidden="1">'P&amp;L'!$AP$90,'P&amp;L'!$AR$90,'P&amp;L'!$AT$90,'P&amp;L'!$AV$90,'P&amp;L'!$AX$90,'P&amp;L'!$AZ$90,'P&amp;L'!$BB$90,'P&amp;L'!$BD$90,'P&amp;L'!$BF$90,'P&amp;L'!$H$91,'P&amp;L'!$J$91,'P&amp;L'!$L$91,'P&amp;L'!$N$91,'P&amp;L'!$P$91,'P&amp;L'!$R$91,'P&amp;L'!$T$91</definedName>
    <definedName name="QB_FORMULA_34" localSheetId="1" hidden="1">'P&amp;L'!$V$91,'P&amp;L'!$X$91,'P&amp;L'!$Z$91,'P&amp;L'!$AB$91,'P&amp;L'!$AD$91,'P&amp;L'!$AF$91,'P&amp;L'!$AH$91,'P&amp;L'!$AJ$91,'P&amp;L'!$AL$91,'P&amp;L'!$AN$91,'P&amp;L'!$AP$91,'P&amp;L'!$AR$91,'P&amp;L'!$AT$91,'P&amp;L'!$AV$91,'P&amp;L'!$AX$91,'P&amp;L'!$AZ$91</definedName>
    <definedName name="QB_FORMULA_35" localSheetId="1" hidden="1">'P&amp;L'!$BB$91,'P&amp;L'!$BD$91,'P&amp;L'!$BF$91</definedName>
    <definedName name="QB_FORMULA_4" localSheetId="0" hidden="1">BS!$J$37,BS!$L$37,BS!$J$38,BS!$L$38,BS!$J$39,BS!$L$39,BS!$F$40,BS!$H$40,BS!$J$40,BS!$L$40,BS!$F$41,BS!$H$41,BS!$J$41,BS!$L$41</definedName>
    <definedName name="QB_FORMULA_4" localSheetId="1" hidden="1">'P&amp;L'!$BF$23,'P&amp;L'!$H$24,'P&amp;L'!$J$24,'P&amp;L'!$L$24,'P&amp;L'!$N$24,'P&amp;L'!$P$24,'P&amp;L'!$R$24,'P&amp;L'!$T$24,'P&amp;L'!$V$24,'P&amp;L'!$X$24,'P&amp;L'!$Z$24,'P&amp;L'!$AB$24,'P&amp;L'!$AD$24,'P&amp;L'!$AF$24,'P&amp;L'!$AH$24,'P&amp;L'!$AJ$24</definedName>
    <definedName name="QB_FORMULA_5" localSheetId="1" hidden="1">'P&amp;L'!$AL$24,'P&amp;L'!$AN$24,'P&amp;L'!$AP$24,'P&amp;L'!$AR$24,'P&amp;L'!$AT$24,'P&amp;L'!$AV$24,'P&amp;L'!$AX$24,'P&amp;L'!$AZ$24,'P&amp;L'!$BB$24,'P&amp;L'!$BD$24,'P&amp;L'!$BF$24,'P&amp;L'!$BD$26,'P&amp;L'!$BD$27,'P&amp;L'!$BF$27,'P&amp;L'!$H$28,'P&amp;L'!$J$28</definedName>
    <definedName name="QB_FORMULA_6" localSheetId="1" hidden="1">'P&amp;L'!$L$28,'P&amp;L'!$N$28,'P&amp;L'!$P$28,'P&amp;L'!$R$28,'P&amp;L'!$T$28,'P&amp;L'!$V$28,'P&amp;L'!$X$28,'P&amp;L'!$Z$28,'P&amp;L'!$AB$28,'P&amp;L'!$AD$28,'P&amp;L'!$AF$28,'P&amp;L'!$AH$28,'P&amp;L'!$AJ$28,'P&amp;L'!$AL$28,'P&amp;L'!$AN$28,'P&amp;L'!$AP$28</definedName>
    <definedName name="QB_FORMULA_7" localSheetId="1" hidden="1">'P&amp;L'!$AR$28,'P&amp;L'!$AT$28,'P&amp;L'!$AV$28,'P&amp;L'!$AX$28,'P&amp;L'!$AZ$28,'P&amp;L'!$BB$28,'P&amp;L'!$BD$28,'P&amp;L'!$BF$28,'P&amp;L'!$BD$31,'P&amp;L'!$BD$32,'P&amp;L'!$BD$33,'P&amp;L'!$H$34,'P&amp;L'!$L$34,'P&amp;L'!$P$34,'P&amp;L'!$T$34,'P&amp;L'!$X$34</definedName>
    <definedName name="QB_FORMULA_8" localSheetId="1" hidden="1">'P&amp;L'!$AB$34,'P&amp;L'!$AF$34,'P&amp;L'!$AJ$34,'P&amp;L'!$AN$34,'P&amp;L'!$AR$34,'P&amp;L'!$AV$34,'P&amp;L'!$AZ$34,'P&amp;L'!$BD$34,'P&amp;L'!$BD$35,'P&amp;L'!$BF$35,'P&amp;L'!$H$36,'P&amp;L'!$J$36,'P&amp;L'!$L$36,'P&amp;L'!$N$36,'P&amp;L'!$P$36,'P&amp;L'!$R$36</definedName>
    <definedName name="QB_FORMULA_9" localSheetId="1" hidden="1">'P&amp;L'!$T$36,'P&amp;L'!$V$36,'P&amp;L'!$X$36,'P&amp;L'!$Z$36,'P&amp;L'!$AB$36,'P&amp;L'!$AD$36,'P&amp;L'!$AF$36,'P&amp;L'!$AH$36,'P&amp;L'!$AJ$36,'P&amp;L'!$AL$36,'P&amp;L'!$AN$36,'P&amp;L'!$AP$36,'P&amp;L'!$AR$36,'P&amp;L'!$AT$36,'P&amp;L'!$AV$36,'P&amp;L'!$AX$36</definedName>
    <definedName name="QB_ROW_1" localSheetId="0" hidden="1">BS!$A$3</definedName>
    <definedName name="QB_ROW_100220" localSheetId="0" hidden="1">BS!$C$36</definedName>
    <definedName name="QB_ROW_10031" localSheetId="0" hidden="1">BS!$D$27</definedName>
    <definedName name="QB_ROW_1011" localSheetId="0" hidden="1">BS!$B$4</definedName>
    <definedName name="QB_ROW_103220" localSheetId="0" hidden="1">BS!$C$21</definedName>
    <definedName name="QB_ROW_10331" localSheetId="0" hidden="1">BS!$D$29</definedName>
    <definedName name="QB_ROW_105230" localSheetId="0" hidden="1">BS!$D$8</definedName>
    <definedName name="QB_ROW_106040" localSheetId="1" hidden="1">'P&amp;L'!$E$29</definedName>
    <definedName name="QB_ROW_106250" localSheetId="1" hidden="1">'P&amp;L'!$F$35</definedName>
    <definedName name="QB_ROW_106340" localSheetId="1" hidden="1">'P&amp;L'!$E$36</definedName>
    <definedName name="QB_ROW_108040" localSheetId="1" hidden="1">'P&amp;L'!$E$25</definedName>
    <definedName name="QB_ROW_108250" localSheetId="1" hidden="1">'P&amp;L'!$F$27</definedName>
    <definedName name="QB_ROW_108340" localSheetId="1" hidden="1">'P&amp;L'!$E$28</definedName>
    <definedName name="QB_ROW_109250" localSheetId="1" hidden="1">'P&amp;L'!$F$21</definedName>
    <definedName name="QB_ROW_110250" localSheetId="1" hidden="1">'P&amp;L'!$F$18</definedName>
    <definedName name="QB_ROW_111250" localSheetId="1" hidden="1">'P&amp;L'!$F$72</definedName>
    <definedName name="QB_ROW_112250" localSheetId="1" hidden="1">'P&amp;L'!$F$83</definedName>
    <definedName name="QB_ROW_114250" localSheetId="1" hidden="1">'P&amp;L'!$F$46</definedName>
    <definedName name="QB_ROW_115250" localSheetId="1" hidden="1">'P&amp;L'!$F$58</definedName>
    <definedName name="QB_ROW_116250" localSheetId="1" hidden="1">'P&amp;L'!$F$26</definedName>
    <definedName name="QB_ROW_120250" localSheetId="1" hidden="1">'P&amp;L'!$F$23</definedName>
    <definedName name="QB_ROW_12031" localSheetId="0" hidden="1">BS!$D$30</definedName>
    <definedName name="QB_ROW_121240" localSheetId="1" hidden="1">'P&amp;L'!$E$37</definedName>
    <definedName name="QB_ROW_122240" localSheetId="1" hidden="1">'P&amp;L'!$E$42</definedName>
    <definedName name="QB_ROW_12331" localSheetId="0" hidden="1">BS!$D$32</definedName>
    <definedName name="QB_ROW_124250" localSheetId="1" hidden="1">'P&amp;L'!$F$22</definedName>
    <definedName name="QB_ROW_125040" localSheetId="1" hidden="1">'P&amp;L'!$E$15</definedName>
    <definedName name="QB_ROW_125340" localSheetId="1" hidden="1">'P&amp;L'!$E$24</definedName>
    <definedName name="QB_ROW_127250" localSheetId="1" hidden="1">'P&amp;L'!$F$13</definedName>
    <definedName name="QB_ROW_128040" localSheetId="1" hidden="1">'P&amp;L'!$E$6</definedName>
    <definedName name="QB_ROW_128340" localSheetId="1" hidden="1">'P&amp;L'!$E$11</definedName>
    <definedName name="QB_ROW_130250" localSheetId="1" hidden="1">'P&amp;L'!$F$77</definedName>
    <definedName name="QB_ROW_1311" localSheetId="0" hidden="1">BS!$B$19</definedName>
    <definedName name="QB_ROW_131240" localSheetId="1" hidden="1">'P&amp;L'!$E$5</definedName>
    <definedName name="QB_ROW_132050" localSheetId="1" hidden="1">'P&amp;L'!$F$30</definedName>
    <definedName name="QB_ROW_132350" localSheetId="1" hidden="1">'P&amp;L'!$F$34</definedName>
    <definedName name="QB_ROW_133260" localSheetId="1" hidden="1">'P&amp;L'!$G$79</definedName>
    <definedName name="QB_ROW_135260" localSheetId="1" hidden="1">'P&amp;L'!$G$33</definedName>
    <definedName name="QB_ROW_136260" localSheetId="1" hidden="1">'P&amp;L'!$G$32</definedName>
    <definedName name="QB_ROW_137260" localSheetId="1" hidden="1">'P&amp;L'!$G$31</definedName>
    <definedName name="QB_ROW_14011" localSheetId="0" hidden="1">BS!$B$35</definedName>
    <definedName name="QB_ROW_14311" localSheetId="0" hidden="1">BS!$B$40</definedName>
    <definedName name="QB_ROW_15040" localSheetId="1" hidden="1">'P&amp;L'!$E$38</definedName>
    <definedName name="QB_ROW_15340" localSheetId="1" hidden="1">'P&amp;L'!$E$41</definedName>
    <definedName name="QB_ROW_16250" localSheetId="1" hidden="1">'P&amp;L'!$F$39</definedName>
    <definedName name="QB_ROW_17221" localSheetId="0" hidden="1">BS!$C$39</definedName>
    <definedName name="QB_ROW_18301" localSheetId="1" hidden="1">'P&amp;L'!$A$91</definedName>
    <definedName name="QB_ROW_19011" localSheetId="1" hidden="1">'P&amp;L'!$B$3</definedName>
    <definedName name="QB_ROW_19040" localSheetId="1" hidden="1">'P&amp;L'!$E$12</definedName>
    <definedName name="QB_ROW_19311" localSheetId="1" hidden="1">'P&amp;L'!$B$90</definedName>
    <definedName name="QB_ROW_19340" localSheetId="1" hidden="1">'P&amp;L'!$E$14</definedName>
    <definedName name="QB_ROW_20031" localSheetId="1" hidden="1">'P&amp;L'!$D$4</definedName>
    <definedName name="QB_ROW_2021" localSheetId="0" hidden="1">BS!$C$5</definedName>
    <definedName name="QB_ROW_20331" localSheetId="1" hidden="1">'P&amp;L'!$D$43</definedName>
    <definedName name="QB_ROW_21031" localSheetId="1" hidden="1">'P&amp;L'!$D$50</definedName>
    <definedName name="QB_ROW_21331" localSheetId="1" hidden="1">'P&amp;L'!$D$89</definedName>
    <definedName name="QB_ROW_2321" localSheetId="0" hidden="1">BS!$C$18</definedName>
    <definedName name="QB_ROW_24040" localSheetId="1" hidden="1">'P&amp;L'!$E$51</definedName>
    <definedName name="QB_ROW_24340" localSheetId="1" hidden="1">'P&amp;L'!$E$54</definedName>
    <definedName name="QB_ROW_25250" localSheetId="1" hidden="1">'P&amp;L'!$F$52</definedName>
    <definedName name="QB_ROW_26250" localSheetId="1" hidden="1">'P&amp;L'!$F$53</definedName>
    <definedName name="QB_ROW_28040" localSheetId="1" hidden="1">'P&amp;L'!$E$55</definedName>
    <definedName name="QB_ROW_28340" localSheetId="1" hidden="1">'P&amp;L'!$E$63</definedName>
    <definedName name="QB_ROW_301" localSheetId="0" hidden="1">BS!$A$23</definedName>
    <definedName name="QB_ROW_34040" localSheetId="1" hidden="1">'P&amp;L'!$E$64</definedName>
    <definedName name="QB_ROW_34340" localSheetId="1" hidden="1">'P&amp;L'!$E$73</definedName>
    <definedName name="QB_ROW_36250" localSheetId="1" hidden="1">'P&amp;L'!$F$69</definedName>
    <definedName name="QB_ROW_37250" localSheetId="1" hidden="1">'P&amp;L'!$F$70</definedName>
    <definedName name="QB_ROW_38250" localSheetId="1" hidden="1">'P&amp;L'!$F$68</definedName>
    <definedName name="QB_ROW_39250" localSheetId="1" hidden="1">'P&amp;L'!$F$71</definedName>
    <definedName name="QB_ROW_40040" localSheetId="1" hidden="1">'P&amp;L'!$E$74</definedName>
    <definedName name="QB_ROW_40340" localSheetId="1" hidden="1">'P&amp;L'!$E$87</definedName>
    <definedName name="QB_ROW_41250" localSheetId="1" hidden="1">'P&amp;L'!$F$57</definedName>
    <definedName name="QB_ROW_48220" localSheetId="0" hidden="1">BS!$C$37</definedName>
    <definedName name="QB_ROW_52230" localSheetId="0" hidden="1">BS!$D$6</definedName>
    <definedName name="QB_ROW_54240" localSheetId="1" hidden="1">'P&amp;L'!$E$88</definedName>
    <definedName name="QB_ROW_55230" localSheetId="0" hidden="1">BS!$D$7</definedName>
    <definedName name="QB_ROW_57240" localSheetId="0" hidden="1">BS!$E$28</definedName>
    <definedName name="QB_ROW_58250" localSheetId="1" hidden="1">'P&amp;L'!$F$62</definedName>
    <definedName name="QB_ROW_6011" localSheetId="0" hidden="1">BS!$B$20</definedName>
    <definedName name="QB_ROW_60250" localSheetId="1" hidden="1">'P&amp;L'!$F$66</definedName>
    <definedName name="QB_ROW_61250" localSheetId="1" hidden="1">'P&amp;L'!$F$7</definedName>
    <definedName name="QB_ROW_62240" localSheetId="0" hidden="1">BS!$E$31</definedName>
    <definedName name="QB_ROW_63030" localSheetId="0" hidden="1">BS!$D$9</definedName>
    <definedName name="QB_ROW_6311" localSheetId="0" hidden="1">BS!$B$22</definedName>
    <definedName name="QB_ROW_63330" localSheetId="0" hidden="1">BS!$D$17</definedName>
    <definedName name="QB_ROW_64240" localSheetId="0" hidden="1">BS!$E$11</definedName>
    <definedName name="QB_ROW_65240" localSheetId="0" hidden="1">BS!$E$10</definedName>
    <definedName name="QB_ROW_66240" localSheetId="0" hidden="1">BS!$E$15</definedName>
    <definedName name="QB_ROW_67240" localSheetId="0" hidden="1">BS!$E$12</definedName>
    <definedName name="QB_ROW_68240" localSheetId="0" hidden="1">BS!$E$13</definedName>
    <definedName name="QB_ROW_69240" localSheetId="0" hidden="1">BS!$E$16</definedName>
    <definedName name="QB_ROW_7001" localSheetId="0" hidden="1">BS!$A$24</definedName>
    <definedName name="QB_ROW_70220" localSheetId="0" hidden="1">BS!$C$38</definedName>
    <definedName name="QB_ROW_71250" localSheetId="1" hidden="1">'P&amp;L'!$F$17</definedName>
    <definedName name="QB_ROW_72250" localSheetId="1" hidden="1">'P&amp;L'!$F$10</definedName>
    <definedName name="QB_ROW_7301" localSheetId="0" hidden="1">BS!$A$41</definedName>
    <definedName name="QB_ROW_74250" localSheetId="1" hidden="1">'P&amp;L'!$F$56</definedName>
    <definedName name="QB_ROW_75250" localSheetId="1" hidden="1">'P&amp;L'!$F$9</definedName>
    <definedName name="QB_ROW_76250" localSheetId="1" hidden="1">'P&amp;L'!$F$19</definedName>
    <definedName name="QB_ROW_79250" localSheetId="1" hidden="1">'P&amp;L'!$F$20</definedName>
    <definedName name="QB_ROW_8011" localSheetId="0" hidden="1">BS!$B$25</definedName>
    <definedName name="QB_ROW_80250" localSheetId="1" hidden="1">'P&amp;L'!$F$16</definedName>
    <definedName name="QB_ROW_81250" localSheetId="1" hidden="1">'P&amp;L'!$F$40</definedName>
    <definedName name="QB_ROW_82250" localSheetId="1" hidden="1">'P&amp;L'!$F$61</definedName>
    <definedName name="QB_ROW_8311" localSheetId="0" hidden="1">BS!$B$34</definedName>
    <definedName name="QB_ROW_83250" localSheetId="1" hidden="1">'P&amp;L'!$F$59</definedName>
    <definedName name="QB_ROW_84250" localSheetId="1" hidden="1">'P&amp;L'!$F$60</definedName>
    <definedName name="QB_ROW_85050" localSheetId="1" hidden="1">'P&amp;L'!$F$78</definedName>
    <definedName name="QB_ROW_85260" localSheetId="1" hidden="1">'P&amp;L'!$G$81</definedName>
    <definedName name="QB_ROW_85350" localSheetId="1" hidden="1">'P&amp;L'!$F$82</definedName>
    <definedName name="QB_ROW_86260" localSheetId="1" hidden="1">'P&amp;L'!$G$80</definedName>
    <definedName name="QB_ROW_86321" localSheetId="1" hidden="1">'P&amp;L'!$C$49</definedName>
    <definedName name="QB_ROW_87031" localSheetId="1" hidden="1">'P&amp;L'!$D$44</definedName>
    <definedName name="QB_ROW_87250" localSheetId="1" hidden="1">'P&amp;L'!$F$75</definedName>
    <definedName name="QB_ROW_87331" localSheetId="1" hidden="1">'P&amp;L'!$D$48</definedName>
    <definedName name="QB_ROW_88250" localSheetId="1" hidden="1">'P&amp;L'!$F$76</definedName>
    <definedName name="QB_ROW_89250" localSheetId="1" hidden="1">'P&amp;L'!$F$86</definedName>
    <definedName name="QB_ROW_9021" localSheetId="0" hidden="1">BS!$C$26</definedName>
    <definedName name="QB_ROW_90250" localSheetId="1" hidden="1">'P&amp;L'!$F$85</definedName>
    <definedName name="QB_ROW_91250" localSheetId="1" hidden="1">'P&amp;L'!$F$65</definedName>
    <definedName name="QB_ROW_92250" localSheetId="1" hidden="1">'P&amp;L'!$F$67</definedName>
    <definedName name="QB_ROW_9321" localSheetId="0" hidden="1">BS!$C$33</definedName>
    <definedName name="QB_ROW_93250" localSheetId="1" hidden="1">'P&amp;L'!$F$84</definedName>
    <definedName name="QB_ROW_96040" localSheetId="1" hidden="1">'P&amp;L'!$E$45</definedName>
    <definedName name="QB_ROW_96340" localSheetId="1" hidden="1">'P&amp;L'!$E$47</definedName>
    <definedName name="QB_ROW_97240" localSheetId="0" hidden="1">BS!$E$14</definedName>
    <definedName name="QB_ROW_98250" localSheetId="1" hidden="1">'P&amp;L'!$F$8</definedName>
    <definedName name="QBCANSUPPORTUPDATE" localSheetId="0">TRUE</definedName>
    <definedName name="QBCANSUPPORTUPDATE" localSheetId="1">TRUE</definedName>
    <definedName name="QBCOMPANYFILENAME" localSheetId="0">"C:\Users\Public\Documents\Intuit\QuickBooks\Company Files\The Brownsburg Museum.qbw"</definedName>
    <definedName name="QBCOMPANYFILENAME" localSheetId="1">"C:\Users\Public\Documents\Intuit\QuickBooks\Company Files\The Brownsburg Museum.qbw"</definedName>
    <definedName name="QBENDDATE" localSheetId="0">20221231</definedName>
    <definedName name="QBENDDATE" localSheetId="1">20221231</definedName>
    <definedName name="QBHEADERSONSCREEN" localSheetId="0">FALSE</definedName>
    <definedName name="QBHEADERSONSCREEN" localSheetId="1">FALSE</definedName>
    <definedName name="QBMETADATASIZE" localSheetId="0">5924</definedName>
    <definedName name="QBMETADATASIZE" localSheetId="1">5924</definedName>
    <definedName name="QBPRESERVECOLOR" localSheetId="0">TRUE</definedName>
    <definedName name="QBPRESERVECOLOR" localSheetId="1">TRUE</definedName>
    <definedName name="QBPRESERVEFONT" localSheetId="0">TRUE</definedName>
    <definedName name="QBPRESERVEFONT" localSheetId="1">TRUE</definedName>
    <definedName name="QBPRESERVEROWHEIGHT" localSheetId="0">TRUE</definedName>
    <definedName name="QBPRESERVEROWHEIGHT" localSheetId="1">TRUE</definedName>
    <definedName name="QBPRESERVESPACE" localSheetId="0">TRUE</definedName>
    <definedName name="QBPRESERVESPACE" localSheetId="1">TRUE</definedName>
    <definedName name="QBREPORTCOLAXIS" localSheetId="0">0</definedName>
    <definedName name="QBREPORTCOLAXIS" localSheetId="1">6</definedName>
    <definedName name="QBREPORTCOMPANYID" localSheetId="0">"15bef7a2d3a240a7a0434f11d6ee1985"</definedName>
    <definedName name="QBREPORTCOMPANYID" localSheetId="1">"15bef7a2d3a240a7a0434f11d6ee1985"</definedName>
    <definedName name="QBREPORTCOMPARECOL_ANNUALBUDGET" localSheetId="0">FALSE</definedName>
    <definedName name="QBREPORTCOMPARECOL_ANNUALBUDGET" localSheetId="1">FALSE</definedName>
    <definedName name="QBREPORTCOMPARECOL_AVGCOGS" localSheetId="0">FALSE</definedName>
    <definedName name="QBREPORTCOMPARECOL_AVGCOGS" localSheetId="1">FALSE</definedName>
    <definedName name="QBREPORTCOMPARECOL_AVGPRICE" localSheetId="0">FALSE</definedName>
    <definedName name="QBREPORTCOMPARECOL_AVGPRICE" localSheetId="1">FALSE</definedName>
    <definedName name="QBREPORTCOMPARECOL_BUDDIFF" localSheetId="0">FALSE</definedName>
    <definedName name="QBREPORTCOMPARECOL_BUDDIFF" localSheetId="1">FALSE</definedName>
    <definedName name="QBREPORTCOMPARECOL_BUDGET" localSheetId="0">FALSE</definedName>
    <definedName name="QBREPORTCOMPARECOL_BUDGET" localSheetId="1">TRUE</definedName>
    <definedName name="QBREPORTCOMPARECOL_BUDPCT" localSheetId="0">FALSE</definedName>
    <definedName name="QBREPORTCOMPARECOL_BUDPCT" localSheetId="1">FALSE</definedName>
    <definedName name="QBREPORTCOMPARECOL_COGS" localSheetId="0">FALSE</definedName>
    <definedName name="QBREPORTCOMPARECOL_COGS" localSheetId="1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0">FALSE</definedName>
    <definedName name="QBREPORTCOMPARECOL_FORECAST" localSheetId="1">FALSE</definedName>
    <definedName name="QBREPORTCOMPARECOL_GROSSMARGIN" localSheetId="0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1">FALSE</definedName>
    <definedName name="QBREPORTCOMPARECOL_HOURS" localSheetId="0">FALSE</definedName>
    <definedName name="QBREPORTCOMPARECOL_HOURS" localSheetId="1">FALSE</definedName>
    <definedName name="QBREPORTCOMPARECOL_PCTCOL" localSheetId="0">FALSE</definedName>
    <definedName name="QBREPORTCOMPARECOL_PCTCOL" localSheetId="1">FALSE</definedName>
    <definedName name="QBREPORTCOMPARECOL_PCTEXPENSE" localSheetId="0">FALSE</definedName>
    <definedName name="QBREPORTCOMPARECOL_PCTEXPENSE" localSheetId="1">FALSE</definedName>
    <definedName name="QBREPORTCOMPARECOL_PCTINCOME" localSheetId="0">FALSE</definedName>
    <definedName name="QBREPORTCOMPARECOL_PCTINCOME" localSheetId="1">FALSE</definedName>
    <definedName name="QBREPORTCOMPARECOL_PCTOFSALES" localSheetId="0">FALSE</definedName>
    <definedName name="QBREPORTCOMPARECOL_PCTOFSALES" localSheetId="1">FALSE</definedName>
    <definedName name="QBREPORTCOMPARECOL_PCTROW" localSheetId="0">FALSE</definedName>
    <definedName name="QBREPORTCOMPARECOL_PCTROW" localSheetId="1">FALSE</definedName>
    <definedName name="QBREPORTCOMPARECOL_PPDIFF" localSheetId="0">FALSE</definedName>
    <definedName name="QBREPORTCOMPARECOL_PPDIFF" localSheetId="1">FALSE</definedName>
    <definedName name="QBREPORTCOMPARECOL_PPPCT" localSheetId="0">FALSE</definedName>
    <definedName name="QBREPORTCOMPARECOL_PPPCT" localSheetId="1">FALSE</definedName>
    <definedName name="QBREPORTCOMPARECOL_PREVPERIOD" localSheetId="0">FALSE</definedName>
    <definedName name="QBREPORTCOMPARECOL_PREVPERIOD" localSheetId="1">FALSE</definedName>
    <definedName name="QBREPORTCOMPARECOL_PREVYEAR" localSheetId="0">TRUE</definedName>
    <definedName name="QBREPORTCOMPARECOL_PREVYEAR" localSheetId="1">FALSE</definedName>
    <definedName name="QBREPORTCOMPARECOL_PYDIFF" localSheetId="0">TRUE</definedName>
    <definedName name="QBREPORTCOMPARECOL_PYDIFF" localSheetId="1">FALSE</definedName>
    <definedName name="QBREPORTCOMPARECOL_PYPCT" localSheetId="0">TRUE</definedName>
    <definedName name="QBREPORTCOMPARECOL_PYPCT" localSheetId="1">FALSE</definedName>
    <definedName name="QBREPORTCOMPARECOL_QTY" localSheetId="0">FALSE</definedName>
    <definedName name="QBREPORTCOMPARECOL_QTY" localSheetId="1">FALSE</definedName>
    <definedName name="QBREPORTCOMPARECOL_RATE" localSheetId="0">FALSE</definedName>
    <definedName name="QBREPORTCOMPARECOL_RATE" localSheetId="1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1">FALSE</definedName>
    <definedName name="QBREPORTCOMPARECOL_YTD" localSheetId="0">FALSE</definedName>
    <definedName name="QBREPORTCOMPARECOL_YTD" localSheetId="1">FALSE</definedName>
    <definedName name="QBREPORTCOMPARECOL_YTDBUDGET" localSheetId="0">FALSE</definedName>
    <definedName name="QBREPORTCOMPARECOL_YTDBUDGET" localSheetId="1">FALSE</definedName>
    <definedName name="QBREPORTCOMPARECOL_YTDPCT" localSheetId="0">FALSE</definedName>
    <definedName name="QBREPORTCOMPARECOL_YTDPCT" localSheetId="1">FALSE</definedName>
    <definedName name="QBREPORTROWAXIS" localSheetId="0">9</definedName>
    <definedName name="QBREPORTROWAXIS" localSheetId="1">11</definedName>
    <definedName name="QBREPORTSUBCOLAXIS" localSheetId="0">24</definedName>
    <definedName name="QBREPORTSUBCOLAXIS" localSheetId="1">24</definedName>
    <definedName name="QBREPORTTYPE" localSheetId="0">6</definedName>
    <definedName name="QBREPORTTYPE" localSheetId="1">288</definedName>
    <definedName name="QBROWHEADERS" localSheetId="0">5</definedName>
    <definedName name="QBROWHEADERS" localSheetId="1">7</definedName>
    <definedName name="QBSTARTDATE" localSheetId="0">20221201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7" l="1"/>
  <c r="X8" i="7"/>
  <c r="Q8" i="7"/>
  <c r="T8" i="7" s="1"/>
  <c r="W8" i="7" s="1"/>
  <c r="H8" i="7"/>
  <c r="K8" i="7" s="1"/>
  <c r="X7" i="7"/>
  <c r="K7" i="7"/>
  <c r="N7" i="7" s="1"/>
  <c r="Q7" i="7" s="1"/>
  <c r="T7" i="7" s="1"/>
  <c r="W7" i="7" s="1"/>
  <c r="H7" i="7"/>
  <c r="X6" i="7"/>
  <c r="T6" i="7"/>
  <c r="W6" i="7" s="1"/>
  <c r="Q6" i="7"/>
  <c r="H6" i="7"/>
  <c r="K6" i="7" s="1"/>
  <c r="S5" i="7"/>
  <c r="P5" i="7"/>
  <c r="O5" i="7"/>
  <c r="M5" i="7"/>
  <c r="X5" i="7" s="1"/>
  <c r="L5" i="7"/>
  <c r="I5" i="7"/>
  <c r="H5" i="7"/>
  <c r="K5" i="7" s="1"/>
  <c r="N5" i="7" s="1"/>
  <c r="Q5" i="7" s="1"/>
  <c r="T5" i="7" s="1"/>
  <c r="W5" i="7" s="1"/>
  <c r="X4" i="7"/>
  <c r="M4" i="7"/>
  <c r="H4" i="7"/>
  <c r="K4" i="7" s="1"/>
  <c r="N4" i="7" s="1"/>
  <c r="Q4" i="7" s="1"/>
  <c r="T4" i="7" s="1"/>
  <c r="W4" i="7" s="1"/>
  <c r="X3" i="7"/>
  <c r="H3" i="7"/>
  <c r="K3" i="7" s="1"/>
  <c r="N3" i="7" s="1"/>
  <c r="Q3" i="7" s="1"/>
  <c r="T3" i="7" s="1"/>
  <c r="W3" i="7" s="1"/>
  <c r="X2" i="7"/>
  <c r="X10" i="7" s="1"/>
  <c r="M2" i="7"/>
  <c r="J2" i="7"/>
  <c r="H2" i="7"/>
  <c r="H11" i="7" s="1"/>
  <c r="K2" i="7" l="1"/>
  <c r="N2" i="7" l="1"/>
  <c r="K11" i="7"/>
  <c r="N11" i="7" l="1"/>
  <c r="Q2" i="7"/>
  <c r="AR89" i="6"/>
  <c r="AB89" i="6"/>
  <c r="L89" i="6"/>
  <c r="BD88" i="6"/>
  <c r="BB87" i="6"/>
  <c r="AX87" i="6"/>
  <c r="AR87" i="6"/>
  <c r="AL87" i="6"/>
  <c r="AH87" i="6"/>
  <c r="AB87" i="6"/>
  <c r="V87" i="6"/>
  <c r="R87" i="6"/>
  <c r="L87" i="6"/>
  <c r="BF86" i="6"/>
  <c r="BD86" i="6"/>
  <c r="BF85" i="6"/>
  <c r="BD85" i="6"/>
  <c r="BF84" i="6"/>
  <c r="BD84" i="6"/>
  <c r="BD83" i="6"/>
  <c r="BB82" i="6"/>
  <c r="AZ82" i="6"/>
  <c r="AZ87" i="6" s="1"/>
  <c r="AX82" i="6"/>
  <c r="AV82" i="6"/>
  <c r="AV87" i="6" s="1"/>
  <c r="AT82" i="6"/>
  <c r="AT87" i="6" s="1"/>
  <c r="AR82" i="6"/>
  <c r="AP82" i="6"/>
  <c r="AP87" i="6" s="1"/>
  <c r="AN82" i="6"/>
  <c r="AN87" i="6" s="1"/>
  <c r="AL82" i="6"/>
  <c r="AJ82" i="6"/>
  <c r="AJ87" i="6" s="1"/>
  <c r="AH82" i="6"/>
  <c r="AF82" i="6"/>
  <c r="AF87" i="6" s="1"/>
  <c r="AD82" i="6"/>
  <c r="AD87" i="6" s="1"/>
  <c r="AB82" i="6"/>
  <c r="Z82" i="6"/>
  <c r="Z87" i="6" s="1"/>
  <c r="X82" i="6"/>
  <c r="X87" i="6" s="1"/>
  <c r="V82" i="6"/>
  <c r="T82" i="6"/>
  <c r="T87" i="6" s="1"/>
  <c r="R82" i="6"/>
  <c r="P82" i="6"/>
  <c r="P87" i="6" s="1"/>
  <c r="N82" i="6"/>
  <c r="N87" i="6" s="1"/>
  <c r="L82" i="6"/>
  <c r="J82" i="6"/>
  <c r="J87" i="6" s="1"/>
  <c r="H82" i="6"/>
  <c r="H87" i="6" s="1"/>
  <c r="BD81" i="6"/>
  <c r="BD80" i="6"/>
  <c r="BD79" i="6"/>
  <c r="BD77" i="6"/>
  <c r="BF76" i="6"/>
  <c r="BD76" i="6"/>
  <c r="BF75" i="6"/>
  <c r="BD75" i="6"/>
  <c r="BB73" i="6"/>
  <c r="AZ73" i="6"/>
  <c r="AX73" i="6"/>
  <c r="AV73" i="6"/>
  <c r="AT73" i="6"/>
  <c r="AR73" i="6"/>
  <c r="AP73" i="6"/>
  <c r="AN73" i="6"/>
  <c r="AL73" i="6"/>
  <c r="AL89" i="6" s="1"/>
  <c r="AJ73" i="6"/>
  <c r="AH73" i="6"/>
  <c r="AF73" i="6"/>
  <c r="AD73" i="6"/>
  <c r="AB73" i="6"/>
  <c r="Z73" i="6"/>
  <c r="X73" i="6"/>
  <c r="V73" i="6"/>
  <c r="V89" i="6" s="1"/>
  <c r="T73" i="6"/>
  <c r="R73" i="6"/>
  <c r="P73" i="6"/>
  <c r="N73" i="6"/>
  <c r="L73" i="6"/>
  <c r="J73" i="6"/>
  <c r="BF73" i="6" s="1"/>
  <c r="H73" i="6"/>
  <c r="BD73" i="6" s="1"/>
  <c r="BF72" i="6"/>
  <c r="BD72" i="6"/>
  <c r="BF71" i="6"/>
  <c r="BD71" i="6"/>
  <c r="BF70" i="6"/>
  <c r="BD70" i="6"/>
  <c r="BF69" i="6"/>
  <c r="BD69" i="6"/>
  <c r="BF68" i="6"/>
  <c r="BD68" i="6"/>
  <c r="BF67" i="6"/>
  <c r="BD67" i="6"/>
  <c r="BF66" i="6"/>
  <c r="BD66" i="6"/>
  <c r="BF65" i="6"/>
  <c r="BD65" i="6"/>
  <c r="BB63" i="6"/>
  <c r="AZ63" i="6"/>
  <c r="AX63" i="6"/>
  <c r="AV63" i="6"/>
  <c r="AT63" i="6"/>
  <c r="AR63" i="6"/>
  <c r="AP63" i="6"/>
  <c r="AN63" i="6"/>
  <c r="AL63" i="6"/>
  <c r="AJ63" i="6"/>
  <c r="AH63" i="6"/>
  <c r="AF63" i="6"/>
  <c r="AD63" i="6"/>
  <c r="AB63" i="6"/>
  <c r="Z63" i="6"/>
  <c r="X63" i="6"/>
  <c r="V63" i="6"/>
  <c r="T63" i="6"/>
  <c r="R63" i="6"/>
  <c r="P63" i="6"/>
  <c r="N63" i="6"/>
  <c r="L63" i="6"/>
  <c r="J63" i="6"/>
  <c r="BF63" i="6" s="1"/>
  <c r="H63" i="6"/>
  <c r="BD63" i="6" s="1"/>
  <c r="BF62" i="6"/>
  <c r="BD62" i="6"/>
  <c r="BF61" i="6"/>
  <c r="BD61" i="6"/>
  <c r="BF60" i="6"/>
  <c r="BD60" i="6"/>
  <c r="BF59" i="6"/>
  <c r="BD59" i="6"/>
  <c r="BF58" i="6"/>
  <c r="BD58" i="6"/>
  <c r="BF57" i="6"/>
  <c r="BD57" i="6"/>
  <c r="BF56" i="6"/>
  <c r="BD56" i="6"/>
  <c r="BB54" i="6"/>
  <c r="BB89" i="6" s="1"/>
  <c r="AZ54" i="6"/>
  <c r="AX54" i="6"/>
  <c r="AX89" i="6" s="1"/>
  <c r="AV54" i="6"/>
  <c r="AT54" i="6"/>
  <c r="AR54" i="6"/>
  <c r="AP54" i="6"/>
  <c r="AP89" i="6" s="1"/>
  <c r="AN54" i="6"/>
  <c r="AL54" i="6"/>
  <c r="AJ54" i="6"/>
  <c r="AH54" i="6"/>
  <c r="AH89" i="6" s="1"/>
  <c r="AF54" i="6"/>
  <c r="AD54" i="6"/>
  <c r="AB54" i="6"/>
  <c r="Z54" i="6"/>
  <c r="Z89" i="6" s="1"/>
  <c r="X54" i="6"/>
  <c r="V54" i="6"/>
  <c r="T54" i="6"/>
  <c r="R54" i="6"/>
  <c r="R89" i="6" s="1"/>
  <c r="P54" i="6"/>
  <c r="N54" i="6"/>
  <c r="L54" i="6"/>
  <c r="J54" i="6"/>
  <c r="J89" i="6" s="1"/>
  <c r="H54" i="6"/>
  <c r="BF53" i="6"/>
  <c r="BD53" i="6"/>
  <c r="BF52" i="6"/>
  <c r="BD52" i="6"/>
  <c r="BB48" i="6"/>
  <c r="BB47" i="6"/>
  <c r="AZ47" i="6"/>
  <c r="AZ48" i="6" s="1"/>
  <c r="AX47" i="6"/>
  <c r="AX48" i="6" s="1"/>
  <c r="AV47" i="6"/>
  <c r="AV48" i="6" s="1"/>
  <c r="AT47" i="6"/>
  <c r="AT48" i="6" s="1"/>
  <c r="AR47" i="6"/>
  <c r="AR48" i="6" s="1"/>
  <c r="AP47" i="6"/>
  <c r="AP48" i="6" s="1"/>
  <c r="AN47" i="6"/>
  <c r="AN48" i="6" s="1"/>
  <c r="AL47" i="6"/>
  <c r="AL48" i="6" s="1"/>
  <c r="AL49" i="6" s="1"/>
  <c r="AL90" i="6" s="1"/>
  <c r="AL91" i="6" s="1"/>
  <c r="AJ47" i="6"/>
  <c r="AJ48" i="6" s="1"/>
  <c r="AH47" i="6"/>
  <c r="AH48" i="6" s="1"/>
  <c r="AF47" i="6"/>
  <c r="AF48" i="6" s="1"/>
  <c r="AD47" i="6"/>
  <c r="AD48" i="6" s="1"/>
  <c r="AB47" i="6"/>
  <c r="AB48" i="6" s="1"/>
  <c r="Z47" i="6"/>
  <c r="Z48" i="6" s="1"/>
  <c r="X47" i="6"/>
  <c r="X48" i="6" s="1"/>
  <c r="V47" i="6"/>
  <c r="V48" i="6" s="1"/>
  <c r="V49" i="6" s="1"/>
  <c r="V90" i="6" s="1"/>
  <c r="V91" i="6" s="1"/>
  <c r="T47" i="6"/>
  <c r="T48" i="6" s="1"/>
  <c r="R47" i="6"/>
  <c r="R48" i="6" s="1"/>
  <c r="P47" i="6"/>
  <c r="P48" i="6" s="1"/>
  <c r="N47" i="6"/>
  <c r="N48" i="6" s="1"/>
  <c r="L47" i="6"/>
  <c r="L48" i="6" s="1"/>
  <c r="J47" i="6"/>
  <c r="BF47" i="6" s="1"/>
  <c r="H47" i="6"/>
  <c r="BF46" i="6"/>
  <c r="BD46" i="6"/>
  <c r="BF42" i="6"/>
  <c r="BD42" i="6"/>
  <c r="BB41" i="6"/>
  <c r="AZ41" i="6"/>
  <c r="AX41" i="6"/>
  <c r="AV41" i="6"/>
  <c r="AT41" i="6"/>
  <c r="AR41" i="6"/>
  <c r="AP41" i="6"/>
  <c r="AN41" i="6"/>
  <c r="AL41" i="6"/>
  <c r="AJ41" i="6"/>
  <c r="AH41" i="6"/>
  <c r="AF41" i="6"/>
  <c r="AD41" i="6"/>
  <c r="AB41" i="6"/>
  <c r="Z41" i="6"/>
  <c r="X41" i="6"/>
  <c r="V41" i="6"/>
  <c r="T41" i="6"/>
  <c r="R41" i="6"/>
  <c r="P41" i="6"/>
  <c r="N41" i="6"/>
  <c r="L41" i="6"/>
  <c r="J41" i="6"/>
  <c r="BF41" i="6" s="1"/>
  <c r="H41" i="6"/>
  <c r="BD41" i="6" s="1"/>
  <c r="BF40" i="6"/>
  <c r="BD40" i="6"/>
  <c r="BF39" i="6"/>
  <c r="BD39" i="6"/>
  <c r="BF37" i="6"/>
  <c r="BD37" i="6"/>
  <c r="BB36" i="6"/>
  <c r="AX36" i="6"/>
  <c r="AV36" i="6"/>
  <c r="AT36" i="6"/>
  <c r="AP36" i="6"/>
  <c r="AL36" i="6"/>
  <c r="AH36" i="6"/>
  <c r="AD36" i="6"/>
  <c r="AB36" i="6"/>
  <c r="Z36" i="6"/>
  <c r="X36" i="6"/>
  <c r="V36" i="6"/>
  <c r="R36" i="6"/>
  <c r="P36" i="6"/>
  <c r="N36" i="6"/>
  <c r="J36" i="6"/>
  <c r="BF36" i="6" s="1"/>
  <c r="BF35" i="6"/>
  <c r="BD35" i="6"/>
  <c r="AZ34" i="6"/>
  <c r="AZ36" i="6" s="1"/>
  <c r="AV34" i="6"/>
  <c r="AR34" i="6"/>
  <c r="AR36" i="6" s="1"/>
  <c r="AN34" i="6"/>
  <c r="AN36" i="6" s="1"/>
  <c r="AJ34" i="6"/>
  <c r="AJ36" i="6" s="1"/>
  <c r="AF34" i="6"/>
  <c r="AF36" i="6" s="1"/>
  <c r="AB34" i="6"/>
  <c r="X34" i="6"/>
  <c r="T34" i="6"/>
  <c r="T36" i="6" s="1"/>
  <c r="P34" i="6"/>
  <c r="L34" i="6"/>
  <c r="L36" i="6" s="1"/>
  <c r="H34" i="6"/>
  <c r="H36" i="6" s="1"/>
  <c r="BD33" i="6"/>
  <c r="BD32" i="6"/>
  <c r="BD31" i="6"/>
  <c r="BB28" i="6"/>
  <c r="AZ28" i="6"/>
  <c r="AX28" i="6"/>
  <c r="AV28" i="6"/>
  <c r="AT28" i="6"/>
  <c r="AR28" i="6"/>
  <c r="AP28" i="6"/>
  <c r="AN28" i="6"/>
  <c r="AL28" i="6"/>
  <c r="AJ28" i="6"/>
  <c r="AH28" i="6"/>
  <c r="AF28" i="6"/>
  <c r="AD28" i="6"/>
  <c r="AB28" i="6"/>
  <c r="Z28" i="6"/>
  <c r="X28" i="6"/>
  <c r="V28" i="6"/>
  <c r="T28" i="6"/>
  <c r="T43" i="6" s="1"/>
  <c r="R28" i="6"/>
  <c r="P28" i="6"/>
  <c r="N28" i="6"/>
  <c r="L28" i="6"/>
  <c r="J28" i="6"/>
  <c r="BF28" i="6" s="1"/>
  <c r="H28" i="6"/>
  <c r="BD28" i="6" s="1"/>
  <c r="BF27" i="6"/>
  <c r="BD27" i="6"/>
  <c r="BD26" i="6"/>
  <c r="BB24" i="6"/>
  <c r="AZ24" i="6"/>
  <c r="AZ43" i="6" s="1"/>
  <c r="AX24" i="6"/>
  <c r="AV24" i="6"/>
  <c r="AT24" i="6"/>
  <c r="AR24" i="6"/>
  <c r="AP24" i="6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L24" i="6"/>
  <c r="J24" i="6"/>
  <c r="BF24" i="6" s="1"/>
  <c r="H24" i="6"/>
  <c r="BD24" i="6" s="1"/>
  <c r="BF23" i="6"/>
  <c r="BD23" i="6"/>
  <c r="BF22" i="6"/>
  <c r="BD22" i="6"/>
  <c r="BF21" i="6"/>
  <c r="BD21" i="6"/>
  <c r="BF20" i="6"/>
  <c r="BD20" i="6"/>
  <c r="BF19" i="6"/>
  <c r="BD19" i="6"/>
  <c r="BF18" i="6"/>
  <c r="BD18" i="6"/>
  <c r="BF17" i="6"/>
  <c r="BD17" i="6"/>
  <c r="BF16" i="6"/>
  <c r="BD16" i="6"/>
  <c r="AZ14" i="6"/>
  <c r="AV14" i="6"/>
  <c r="AR14" i="6"/>
  <c r="AN14" i="6"/>
  <c r="AJ14" i="6"/>
  <c r="AF14" i="6"/>
  <c r="AB14" i="6"/>
  <c r="X14" i="6"/>
  <c r="T14" i="6"/>
  <c r="P14" i="6"/>
  <c r="L14" i="6"/>
  <c r="H14" i="6"/>
  <c r="BD14" i="6" s="1"/>
  <c r="BD13" i="6"/>
  <c r="BB11" i="6"/>
  <c r="BB43" i="6" s="1"/>
  <c r="AZ11" i="6"/>
  <c r="AX11" i="6"/>
  <c r="AX43" i="6" s="1"/>
  <c r="AV11" i="6"/>
  <c r="AV43" i="6" s="1"/>
  <c r="AT11" i="6"/>
  <c r="AT43" i="6" s="1"/>
  <c r="AR11" i="6"/>
  <c r="AR43" i="6" s="1"/>
  <c r="AP11" i="6"/>
  <c r="AP43" i="6" s="1"/>
  <c r="AN11" i="6"/>
  <c r="AL11" i="6"/>
  <c r="AL43" i="6" s="1"/>
  <c r="AJ11" i="6"/>
  <c r="AH11" i="6"/>
  <c r="AH43" i="6" s="1"/>
  <c r="AF11" i="6"/>
  <c r="AD11" i="6"/>
  <c r="AD43" i="6" s="1"/>
  <c r="AB11" i="6"/>
  <c r="AB43" i="6" s="1"/>
  <c r="Z11" i="6"/>
  <c r="Z43" i="6" s="1"/>
  <c r="X11" i="6"/>
  <c r="X43" i="6" s="1"/>
  <c r="V11" i="6"/>
  <c r="V43" i="6" s="1"/>
  <c r="T11" i="6"/>
  <c r="R11" i="6"/>
  <c r="R43" i="6" s="1"/>
  <c r="P11" i="6"/>
  <c r="P43" i="6" s="1"/>
  <c r="N11" i="6"/>
  <c r="N43" i="6" s="1"/>
  <c r="L11" i="6"/>
  <c r="L43" i="6" s="1"/>
  <c r="J11" i="6"/>
  <c r="BF11" i="6" s="1"/>
  <c r="H11" i="6"/>
  <c r="BD11" i="6" s="1"/>
  <c r="BF10" i="6"/>
  <c r="BD10" i="6"/>
  <c r="BF9" i="6"/>
  <c r="BD9" i="6"/>
  <c r="BF8" i="6"/>
  <c r="BD8" i="6"/>
  <c r="BF7" i="6"/>
  <c r="BD7" i="6"/>
  <c r="BD5" i="6"/>
  <c r="T2" i="7" l="1"/>
  <c r="Q11" i="7"/>
  <c r="BD36" i="6"/>
  <c r="N89" i="6"/>
  <c r="AD89" i="6"/>
  <c r="AT89" i="6"/>
  <c r="AF43" i="6"/>
  <c r="AF49" i="6" s="1"/>
  <c r="P89" i="6"/>
  <c r="AF89" i="6"/>
  <c r="AV89" i="6"/>
  <c r="AJ43" i="6"/>
  <c r="AJ49" i="6" s="1"/>
  <c r="T89" i="6"/>
  <c r="AJ89" i="6"/>
  <c r="AZ89" i="6"/>
  <c r="BD87" i="6"/>
  <c r="AN43" i="6"/>
  <c r="AN49" i="6" s="1"/>
  <c r="AN90" i="6" s="1"/>
  <c r="AN91" i="6" s="1"/>
  <c r="H89" i="6"/>
  <c r="X89" i="6"/>
  <c r="AN89" i="6"/>
  <c r="BF87" i="6"/>
  <c r="BB49" i="6"/>
  <c r="BB90" i="6" s="1"/>
  <c r="BB91" i="6" s="1"/>
  <c r="N49" i="6"/>
  <c r="AD49" i="6"/>
  <c r="AD90" i="6" s="1"/>
  <c r="AD91" i="6" s="1"/>
  <c r="AT49" i="6"/>
  <c r="AB49" i="6"/>
  <c r="AB90" i="6" s="1"/>
  <c r="AB91" i="6" s="1"/>
  <c r="H43" i="6"/>
  <c r="BD43" i="6" s="1"/>
  <c r="P49" i="6"/>
  <c r="AV49" i="6"/>
  <c r="BD82" i="6"/>
  <c r="BD34" i="6"/>
  <c r="J43" i="6"/>
  <c r="BF43" i="6" s="1"/>
  <c r="R49" i="6"/>
  <c r="R90" i="6" s="1"/>
  <c r="R91" i="6" s="1"/>
  <c r="AH49" i="6"/>
  <c r="AH90" i="6" s="1"/>
  <c r="AH91" i="6" s="1"/>
  <c r="AX49" i="6"/>
  <c r="AX90" i="6" s="1"/>
  <c r="AX91" i="6" s="1"/>
  <c r="BF82" i="6"/>
  <c r="T49" i="6"/>
  <c r="AZ49" i="6"/>
  <c r="AR49" i="6"/>
  <c r="AR90" i="6" s="1"/>
  <c r="AR91" i="6" s="1"/>
  <c r="BD54" i="6"/>
  <c r="L49" i="6"/>
  <c r="L90" i="6" s="1"/>
  <c r="L91" i="6" s="1"/>
  <c r="BD47" i="6"/>
  <c r="X49" i="6"/>
  <c r="BF54" i="6"/>
  <c r="Z49" i="6"/>
  <c r="Z90" i="6" s="1"/>
  <c r="Z91" i="6" s="1"/>
  <c r="AP49" i="6"/>
  <c r="AP90" i="6" s="1"/>
  <c r="AP91" i="6" s="1"/>
  <c r="H48" i="6"/>
  <c r="J48" i="6"/>
  <c r="T11" i="7" l="1"/>
  <c r="W2" i="7"/>
  <c r="W11" i="7" s="1"/>
  <c r="AF90" i="6"/>
  <c r="AF91" i="6" s="1"/>
  <c r="AZ90" i="6"/>
  <c r="AZ91" i="6" s="1"/>
  <c r="BF89" i="6"/>
  <c r="P90" i="6"/>
  <c r="P91" i="6" s="1"/>
  <c r="AJ90" i="6"/>
  <c r="AJ91" i="6" s="1"/>
  <c r="AT90" i="6"/>
  <c r="AT91" i="6" s="1"/>
  <c r="BD89" i="6"/>
  <c r="N90" i="6"/>
  <c r="N91" i="6" s="1"/>
  <c r="T90" i="6"/>
  <c r="T91" i="6" s="1"/>
  <c r="AV90" i="6"/>
  <c r="AV91" i="6" s="1"/>
  <c r="X90" i="6"/>
  <c r="X91" i="6" s="1"/>
  <c r="BF48" i="6"/>
  <c r="J49" i="6"/>
  <c r="H49" i="6"/>
  <c r="BD48" i="6"/>
  <c r="H90" i="6" l="1"/>
  <c r="BD49" i="6"/>
  <c r="J90" i="6"/>
  <c r="BF49" i="6"/>
  <c r="J91" i="6" l="1"/>
  <c r="BF91" i="6" s="1"/>
  <c r="BF90" i="6"/>
  <c r="H91" i="6"/>
  <c r="BD91" i="6" s="1"/>
  <c r="BD90" i="6"/>
  <c r="L41" i="3"/>
  <c r="J41" i="3"/>
  <c r="H41" i="3"/>
  <c r="F41" i="3"/>
  <c r="L40" i="3"/>
  <c r="J40" i="3"/>
  <c r="H40" i="3"/>
  <c r="F40" i="3"/>
  <c r="L39" i="3"/>
  <c r="J39" i="3"/>
  <c r="L38" i="3"/>
  <c r="J38" i="3"/>
  <c r="L37" i="3"/>
  <c r="J37" i="3"/>
  <c r="L36" i="3"/>
  <c r="J36" i="3"/>
  <c r="L34" i="3"/>
  <c r="J34" i="3"/>
  <c r="H34" i="3"/>
  <c r="F34" i="3"/>
  <c r="L33" i="3"/>
  <c r="J33" i="3"/>
  <c r="H33" i="3"/>
  <c r="F33" i="3"/>
  <c r="L32" i="3"/>
  <c r="J32" i="3"/>
  <c r="H32" i="3"/>
  <c r="F32" i="3"/>
  <c r="L31" i="3"/>
  <c r="J31" i="3"/>
  <c r="L29" i="3"/>
  <c r="J29" i="3"/>
  <c r="H29" i="3"/>
  <c r="F29" i="3"/>
  <c r="L28" i="3"/>
  <c r="J28" i="3"/>
  <c r="L23" i="3"/>
  <c r="J23" i="3"/>
  <c r="H23" i="3"/>
  <c r="F23" i="3"/>
  <c r="L22" i="3"/>
  <c r="J22" i="3"/>
  <c r="H22" i="3"/>
  <c r="F22" i="3"/>
  <c r="L21" i="3"/>
  <c r="J21" i="3"/>
  <c r="L19" i="3"/>
  <c r="J19" i="3"/>
  <c r="H19" i="3"/>
  <c r="F19" i="3"/>
  <c r="L18" i="3"/>
  <c r="J18" i="3"/>
  <c r="H18" i="3"/>
  <c r="F18" i="3"/>
  <c r="L17" i="3"/>
  <c r="J17" i="3"/>
  <c r="H17" i="3"/>
  <c r="F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8" i="3"/>
  <c r="J8" i="3"/>
  <c r="L7" i="3"/>
  <c r="J7" i="3"/>
  <c r="L6" i="3"/>
  <c r="J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Parker</author>
    <author>User</author>
  </authors>
  <commentList>
    <comment ref="O2" authorId="0" shapeId="0" xr:uid="{29F447E3-1B15-48C8-8E64-A2715E57F832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 xml:space="preserve">
500-Stevens/Barchus in Dec.
</t>
        </r>
      </text>
    </comment>
    <comment ref="S3" authorId="0" shapeId="0" xr:uid="{D5ED1250-5D88-4C4C-AA39-96F617C6BC2E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>Cks#: 1434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BFBBC3B6-5D8E-41E4-8B10-7C1999AC0EB2}">
      <text>
        <r>
          <rPr>
            <sz val="9"/>
            <color indexed="81"/>
            <rFont val="Tahoma"/>
            <family val="2"/>
          </rPr>
          <t>Beginning balance</t>
        </r>
      </text>
    </comment>
    <comment ref="O5" authorId="0" shapeId="0" xr:uid="{FA57153C-D57E-4099-BE77-62181D9285A3}">
      <text>
        <r>
          <rPr>
            <sz val="9"/>
            <color indexed="81"/>
            <rFont val="Tahoma"/>
            <family val="2"/>
          </rPr>
          <t>Armstrong,KjellstromLee,MastGenStore;Perry-Miller;RAG;Kappa Alpha;Stevens-Barchus</t>
        </r>
      </text>
    </comment>
    <comment ref="P5" authorId="1" shapeId="0" xr:uid="{D12B69D0-48A4-42C1-98CA-3151B94A7425}">
      <text>
        <r>
          <rPr>
            <sz val="9"/>
            <color indexed="81"/>
            <rFont val="Tahoma"/>
            <family val="2"/>
          </rPr>
          <t>check #s 1384,1385, 1386,1387, 1388,DR-Spencer;1389;1391;1392;1397;1398;1399;1400; 1404;1410;1412;1416</t>
        </r>
      </text>
    </comment>
    <comment ref="S5" authorId="0" shapeId="0" xr:uid="{1CD92B65-41D4-400B-92E2-E77CD09E0F8F}">
      <text>
        <r>
          <rPr>
            <b/>
            <sz val="9"/>
            <color indexed="81"/>
            <rFont val="Tahoma"/>
            <family val="2"/>
          </rPr>
          <t xml:space="preserve">Parker: ck#1441; ck#1450; ck#1450
</t>
        </r>
      </text>
    </comment>
    <comment ref="V5" authorId="0" shapeId="0" xr:uid="{89BF7701-027D-41D4-85B8-BEB7B5E1712E}">
      <text>
        <r>
          <rPr>
            <b/>
            <sz val="9"/>
            <color indexed="81"/>
            <rFont val="Tahoma"/>
            <charset val="1"/>
          </rPr>
          <t>Karen Parker:</t>
        </r>
        <r>
          <rPr>
            <sz val="9"/>
            <color indexed="81"/>
            <rFont val="Tahoma"/>
            <charset val="1"/>
          </rPr>
          <t xml:space="preserve">
To close previous exhibit expenditures
</t>
        </r>
      </text>
    </comment>
    <comment ref="L6" authorId="0" shapeId="0" xr:uid="{2978161F-A22A-44DF-B3E9-C0E31A0F191A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 xml:space="preserve">
Transferred to building maintenance @ YE</t>
        </r>
      </text>
    </comment>
    <comment ref="N6" authorId="0" shapeId="0" xr:uid="{D8D45AE6-16B4-49AF-9044-59ED712B68DE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 xml:space="preserve">
$50 Transfer from YFOM to Bldg Maint @ YE</t>
        </r>
      </text>
    </comment>
    <comment ref="Q6" authorId="0" shapeId="0" xr:uid="{CECF439E-6CE7-45A8-9D7D-D452FF0FCB44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 xml:space="preserve">
$50 Transferre from YFOM to Bldg Maint @ YE</t>
        </r>
      </text>
    </comment>
    <comment ref="V6" authorId="0" shapeId="0" xr:uid="{F25142D1-396B-4B90-BA5D-3FD954E5652C}">
      <text>
        <r>
          <rPr>
            <b/>
            <sz val="9"/>
            <color indexed="81"/>
            <rFont val="Tahoma"/>
            <family val="2"/>
          </rPr>
          <t>Karen Parker: July 2022</t>
        </r>
        <r>
          <rPr>
            <sz val="9"/>
            <color indexed="81"/>
            <rFont val="Tahoma"/>
            <family val="2"/>
          </rPr>
          <t xml:space="preserve">
Debit General Fund; credit Temp Restricted assets per MAC approval to recognize building painting expense.</t>
        </r>
      </text>
    </comment>
    <comment ref="M8" authorId="0" shapeId="0" xr:uid="{7431025A-BB00-474C-8991-CCA5EA9177EA}">
      <text>
        <r>
          <rPr>
            <b/>
            <sz val="9"/>
            <color indexed="81"/>
            <rFont val="Tahoma"/>
            <family val="2"/>
          </rPr>
          <t>Karen Parker:</t>
        </r>
        <r>
          <rPr>
            <sz val="9"/>
            <color indexed="81"/>
            <rFont val="Tahoma"/>
            <family val="2"/>
          </rPr>
          <t xml:space="preserve">
Transferred to building maintenance @ YE</t>
        </r>
      </text>
    </comment>
  </commentList>
</comments>
</file>

<file path=xl/sharedStrings.xml><?xml version="1.0" encoding="utf-8"?>
<sst xmlns="http://schemas.openxmlformats.org/spreadsheetml/2006/main" count="193" uniqueCount="175">
  <si>
    <t>Net Income</t>
  </si>
  <si>
    <t>Budget</t>
  </si>
  <si>
    <t>Ordinary Income/Expense</t>
  </si>
  <si>
    <t>Income</t>
  </si>
  <si>
    <t>Building Maint Fund</t>
  </si>
  <si>
    <t>Donation Income</t>
  </si>
  <si>
    <t>Donors-Friends of Museum</t>
  </si>
  <si>
    <t>Donors-Memorial/Honorarium</t>
  </si>
  <si>
    <t>Donation Box</t>
  </si>
  <si>
    <t>Donors-Other</t>
  </si>
  <si>
    <t>Total Donation Income</t>
  </si>
  <si>
    <t>Program Income</t>
  </si>
  <si>
    <t>Slave Dwelling Tour Sponsors</t>
  </si>
  <si>
    <t>Total Program Income</t>
  </si>
  <si>
    <t>Retail Sales</t>
  </si>
  <si>
    <t>Retail-Avenue of Trees Momentos</t>
  </si>
  <si>
    <t>Retail-Calendar Sales</t>
  </si>
  <si>
    <t>Retail-Calendr Postage</t>
  </si>
  <si>
    <t>Retail-Cookbook &amp; Notecard Sale</t>
  </si>
  <si>
    <t>Retail-First/Last Books Sales</t>
  </si>
  <si>
    <t>Retail-Grain-Gold</t>
  </si>
  <si>
    <t>Retail-Other</t>
  </si>
  <si>
    <t>Retail - Postage</t>
  </si>
  <si>
    <t>Total Retail Sales</t>
  </si>
  <si>
    <t>Grants</t>
  </si>
  <si>
    <t>Other Grants</t>
  </si>
  <si>
    <t>Grants - Other</t>
  </si>
  <si>
    <t>Total Grants</t>
  </si>
  <si>
    <t>Fundraiser Events</t>
  </si>
  <si>
    <t>Barn Party</t>
  </si>
  <si>
    <t>RS Barn Party Tickets</t>
  </si>
  <si>
    <t>RS Cash Bar</t>
  </si>
  <si>
    <t>RS Halloween Barn Party Auction</t>
  </si>
  <si>
    <t>Total Barn Party</t>
  </si>
  <si>
    <t>Fundraiser Events - Other</t>
  </si>
  <si>
    <t>Total Fundraiser Events</t>
  </si>
  <si>
    <t>Sales Tax Dealer Discounts</t>
  </si>
  <si>
    <t>Interest</t>
  </si>
  <si>
    <t>Interest-Cornerstone Savings</t>
  </si>
  <si>
    <t>Interest CFRBA</t>
  </si>
  <si>
    <t>Total Interest</t>
  </si>
  <si>
    <t>Due to/From BCA</t>
  </si>
  <si>
    <t>Total Income</t>
  </si>
  <si>
    <t>Gross Profit</t>
  </si>
  <si>
    <t>Expense</t>
  </si>
  <si>
    <t>Contract Services</t>
  </si>
  <si>
    <t>Accounting Fees</t>
  </si>
  <si>
    <t>Legal Fees</t>
  </si>
  <si>
    <t>Total Contract Services</t>
  </si>
  <si>
    <t>Facilities and Equipment</t>
  </si>
  <si>
    <t>Electricity</t>
  </si>
  <si>
    <t>Insurance - Liab,Prop,Contents</t>
  </si>
  <si>
    <t>Landscaping/PicnicTable/Plants</t>
  </si>
  <si>
    <t>Mowing</t>
  </si>
  <si>
    <t>Repairs &amp; Maintenance</t>
  </si>
  <si>
    <t>Security System</t>
  </si>
  <si>
    <t>Water</t>
  </si>
  <si>
    <t>Total Facilities and Equipment</t>
  </si>
  <si>
    <t>Operations</t>
  </si>
  <si>
    <t>Advertising &amp; Publicity</t>
  </si>
  <si>
    <t>Bank fees</t>
  </si>
  <si>
    <t>Dues &amp; Subscriptions</t>
  </si>
  <si>
    <t>Office Supplies/Meeting Expense</t>
  </si>
  <si>
    <t>Postage, Mailing Service</t>
  </si>
  <si>
    <t>Printing and Copying</t>
  </si>
  <si>
    <t>Telephone, Telecommunications</t>
  </si>
  <si>
    <t>Website &amp; Internet</t>
  </si>
  <si>
    <t>Total Operations</t>
  </si>
  <si>
    <t>Other Types of Expenses</t>
  </si>
  <si>
    <t>Calendar Publishing Expense</t>
  </si>
  <si>
    <t>Exhibit Expenses</t>
  </si>
  <si>
    <t>Tour Expenses</t>
  </si>
  <si>
    <t>Fundraising Expenses</t>
  </si>
  <si>
    <t>Other Fundraising Expense</t>
  </si>
  <si>
    <t>Fundraising Expenses - Other</t>
  </si>
  <si>
    <t>Total Fundraising Expenses</t>
  </si>
  <si>
    <t>Gifts &amp; Contributions</t>
  </si>
  <si>
    <t>Miscellaneous Expense</t>
  </si>
  <si>
    <t>Oral History Enhancemnt Projec</t>
  </si>
  <si>
    <t>Video History Project</t>
  </si>
  <si>
    <t>Total Other Types of Expenses</t>
  </si>
  <si>
    <t>Total Expense</t>
  </si>
  <si>
    <t>Net Ordinary Income</t>
  </si>
  <si>
    <t>Dec 31, 22</t>
  </si>
  <si>
    <t>Dec 31, 21</t>
  </si>
  <si>
    <t>$ Change</t>
  </si>
  <si>
    <t>% Change</t>
  </si>
  <si>
    <t>ASSETS</t>
  </si>
  <si>
    <t>Current Assets</t>
  </si>
  <si>
    <t>Checking/Savings</t>
  </si>
  <si>
    <t>Cornerstone Checking</t>
  </si>
  <si>
    <t>Cornerstone Savings</t>
  </si>
  <si>
    <t>PayPal</t>
  </si>
  <si>
    <t>Vanguard Brokerage Account</t>
  </si>
  <si>
    <t>Balanced Index Adminiral CL</t>
  </si>
  <si>
    <t>Federal Money Market Fund</t>
  </si>
  <si>
    <t>FTSE All World EX US EFT</t>
  </si>
  <si>
    <t>FTSE Developed Markets ETF</t>
  </si>
  <si>
    <t>High Dividend Yield ETF</t>
  </si>
  <si>
    <t>International Value Investor CL</t>
  </si>
  <si>
    <t>S&amp;P500 HighDiv LowVolit</t>
  </si>
  <si>
    <t>Total Vanguard Brokerage Account</t>
  </si>
  <si>
    <t>Total Checking/Savings</t>
  </si>
  <si>
    <t>Total Current Assets</t>
  </si>
  <si>
    <t>Other Assets</t>
  </si>
  <si>
    <t>Community Foundation-RBA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</si>
  <si>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</si>
  <si>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</si>
  <si>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</si>
  <si>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</si>
  <si>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</si>
  <si>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</si>
  <si>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</si>
  <si>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</si>
  <si>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Sales Tax Payable</t>
  </si>
  <si>
    <t>Total Other Current Liabilities</t>
  </si>
  <si>
    <t>Total Current Liabilities</t>
  </si>
  <si>
    <t>Total Liabilities</t>
  </si>
  <si>
    <t>Equity</t>
  </si>
  <si>
    <t>General Fund</t>
  </si>
  <si>
    <t>Temp. Restricted Net Assets</t>
  </si>
  <si>
    <t>Unrealized Gains and Losses</t>
  </si>
  <si>
    <t>Total Equity</t>
  </si>
  <si>
    <t>TOTAL LIABILITIES &amp; EQUITY</t>
  </si>
  <si>
    <t>Item</t>
  </si>
  <si>
    <t>Year
Funded</t>
  </si>
  <si>
    <t>Net Prior to 2016</t>
  </si>
  <si>
    <t>Received in 2016</t>
  </si>
  <si>
    <t>Expended / Transferred
in 2016</t>
  </si>
  <si>
    <t>Received in 2017</t>
  </si>
  <si>
    <t>Expended / Transferred
in 2017</t>
  </si>
  <si>
    <t>Net 2017 YE Fund Balance</t>
  </si>
  <si>
    <t>Received in 2018</t>
  </si>
  <si>
    <t>Expended / Transferred
in 2018</t>
  </si>
  <si>
    <t>2018 YE Fund Balance</t>
  </si>
  <si>
    <t xml:space="preserve"> Received in 2019</t>
  </si>
  <si>
    <t>Expended / Transferred
in 2019</t>
  </si>
  <si>
    <t>2019 YE Fund Balance</t>
  </si>
  <si>
    <t xml:space="preserve"> Received in 2020</t>
  </si>
  <si>
    <t>Expended / Transferred
in 2020</t>
  </si>
  <si>
    <t>2020 YE Fund Balance</t>
  </si>
  <si>
    <t xml:space="preserve"> Received in 2021</t>
  </si>
  <si>
    <t>Expended / Transferred
in 2021</t>
  </si>
  <si>
    <t>2021 YE Fund Balance</t>
  </si>
  <si>
    <t xml:space="preserve"> Received in 2022</t>
  </si>
  <si>
    <t>Expended / Transferred
in 2022</t>
  </si>
  <si>
    <t>2022 Fund Balance</t>
  </si>
  <si>
    <t>Earmarked Funding
Within Current Balance</t>
  </si>
  <si>
    <t>Oral History Enhancement Project</t>
  </si>
  <si>
    <t>Exhibit Cases</t>
  </si>
  <si>
    <t>Building Maintenance</t>
  </si>
  <si>
    <t>Grain to Gold Book</t>
  </si>
  <si>
    <t>Young Friends of the Museum</t>
  </si>
  <si>
    <t>Restricted Funding Within Current Checking Account Balance</t>
  </si>
  <si>
    <t>Year End Fund Balances</t>
  </si>
  <si>
    <t>This column must be included in budgets</t>
  </si>
  <si>
    <t>Unhide Columns B-Q to see prior years' activity</t>
  </si>
  <si>
    <t>Jan - Dec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</si>
  <si>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</si>
  <si>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</si>
  <si>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</si>
  <si>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</si>
  <si>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</si>
  <si>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</si>
  <si>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</si>
  <si>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</si>
  <si>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</si>
  <si>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</si>
  <si>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</si>
  <si>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</si>
  <si>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Goods Sold</t>
  </si>
  <si>
    <t>Books for Resale</t>
  </si>
  <si>
    <t>Total Cost of Goods Sold</t>
  </si>
  <si>
    <t>Total COGS</t>
  </si>
  <si>
    <t>Uncategorized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</si>
</sst>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.0#%;\-#,##0.0#%"/>
  </numFmts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FF0000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12" fillId="0" borderId="0"/>
  </cellStyleXfs>
  <cellXfs count="49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Continuous"/>
    </xf>
    <xf numFmtId="164" fontId="2" fillId="0" borderId="6" xfId="0" applyNumberFormat="1" applyFont="1" applyBorder="1"/>
    <xf numFmtId="165" fontId="2" fillId="0" borderId="0" xfId="0" applyNumberFormat="1" applyFont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1" fillId="0" borderId="5" xfId="0" applyNumberFormat="1" applyFont="1" applyBorder="1"/>
    <xf numFmtId="165" fontId="2" fillId="0" borderId="6" xfId="0" applyNumberFormat="1" applyFont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/>
    <xf numFmtId="0" fontId="7" fillId="0" borderId="12" xfId="0" applyFont="1" applyBorder="1" applyAlignment="1">
      <alignment horizontal="center"/>
    </xf>
    <xf numFmtId="44" fontId="7" fillId="0" borderId="12" xfId="0" applyNumberFormat="1" applyFont="1" applyBorder="1"/>
    <xf numFmtId="44" fontId="7" fillId="0" borderId="13" xfId="0" applyNumberFormat="1" applyFont="1" applyBorder="1"/>
    <xf numFmtId="44" fontId="7" fillId="3" borderId="13" xfId="0" applyNumberFormat="1" applyFont="1" applyFill="1" applyBorder="1"/>
    <xf numFmtId="43" fontId="7" fillId="4" borderId="14" xfId="3" applyFont="1" applyFill="1" applyBorder="1"/>
    <xf numFmtId="43" fontId="7" fillId="0" borderId="13" xfId="0" applyNumberFormat="1" applyFont="1" applyBorder="1"/>
    <xf numFmtId="43" fontId="7" fillId="0" borderId="12" xfId="0" applyNumberFormat="1" applyFont="1" applyBorder="1"/>
    <xf numFmtId="43" fontId="7" fillId="0" borderId="0" xfId="0" applyNumberFormat="1" applyFont="1"/>
    <xf numFmtId="0" fontId="7" fillId="5" borderId="15" xfId="0" applyFont="1" applyFill="1" applyBorder="1"/>
    <xf numFmtId="0" fontId="7" fillId="5" borderId="16" xfId="0" applyFont="1" applyFill="1" applyBorder="1"/>
    <xf numFmtId="43" fontId="7" fillId="5" borderId="16" xfId="0" applyNumberFormat="1" applyFont="1" applyFill="1" applyBorder="1"/>
    <xf numFmtId="43" fontId="7" fillId="5" borderId="17" xfId="0" applyNumberFormat="1" applyFont="1" applyFill="1" applyBorder="1"/>
    <xf numFmtId="43" fontId="7" fillId="5" borderId="0" xfId="0" applyNumberFormat="1" applyFont="1" applyFill="1"/>
    <xf numFmtId="0" fontId="7" fillId="0" borderId="19" xfId="0" applyFont="1" applyBorder="1"/>
    <xf numFmtId="44" fontId="6" fillId="4" borderId="20" xfId="0" applyNumberFormat="1" applyFont="1" applyFill="1" applyBorder="1"/>
    <xf numFmtId="44" fontId="7" fillId="0" borderId="0" xfId="0" applyNumberFormat="1" applyFont="1"/>
    <xf numFmtId="0" fontId="6" fillId="4" borderId="21" xfId="0" applyFont="1" applyFill="1" applyBorder="1" applyAlignment="1">
      <alignment wrapText="1"/>
    </xf>
    <xf numFmtId="0" fontId="9" fillId="0" borderId="22" xfId="0" applyFont="1" applyBorder="1" applyAlignment="1">
      <alignment wrapText="1"/>
    </xf>
    <xf numFmtId="0" fontId="9" fillId="0" borderId="0" xfId="0" applyFont="1"/>
    <xf numFmtId="49" fontId="1" fillId="0" borderId="0" xfId="0" applyNumberFormat="1" applyFont="1" applyAlignment="1">
      <alignment horizontal="centerContinuous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</cellXfs>
  <cellStyles count="5">
    <cellStyle name="Comma" xfId="3" builtinId="3"/>
    <cellStyle name="Normal" xfId="0" builtinId="0"/>
    <cellStyle name="Normal 2" xfId="1" xr:uid="{A0F82D97-94E9-4CFB-82EB-9FA289E88074}"/>
    <cellStyle name="Normal 3" xfId="2" xr:uid="{545E46CF-607E-4902-92CC-F3529B24FA65}"/>
    <cellStyle name="Normal 4" xfId="4" xr:uid="{72F4CBAA-D0F9-44F7-A10B-4B06DFCEB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ADE9-D45E-479C-A1AB-8F4E787A66E7}">
  <sheetPr codeName="Sheet1">
    <tabColor rgb="FFFF0000"/>
  </sheetPr>
  <dimension ref="A1:L42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8" customWidth="1"/>
    <col min="5" max="5" width="26.7109375" style="8" customWidth="1"/>
    <col min="6" max="6" width="8.7109375" bestFit="1" customWidth="1"/>
    <col min="7" max="7" width="2.28515625" customWidth="1"/>
    <col min="8" max="8" width="8.7109375" bestFit="1" customWidth="1"/>
    <col min="9" max="9" width="2.28515625" customWidth="1"/>
    <col min="10" max="10" width="8.42578125" bestFit="1" customWidth="1"/>
    <col min="11" max="11" width="2.28515625" customWidth="1"/>
    <col min="12" max="12" width="8.7109375" bestFit="1" customWidth="1"/>
  </cols>
  <sheetData>
    <row r="1" spans="1:12" ht="15.75" thickBot="1" x14ac:dyDescent="0.3">
      <c r="A1" s="1"/>
      <c r="B1" s="1"/>
      <c r="C1" s="1"/>
      <c r="D1" s="1"/>
      <c r="E1" s="1"/>
      <c r="F1" s="14"/>
      <c r="G1" s="2"/>
      <c r="H1" s="14"/>
      <c r="I1" s="2"/>
      <c r="J1" s="14"/>
      <c r="K1" s="2"/>
      <c r="L1" s="14"/>
    </row>
    <row r="2" spans="1:12" s="12" customFormat="1" ht="16.5" thickTop="1" thickBot="1" x14ac:dyDescent="0.3">
      <c r="A2" s="9"/>
      <c r="B2" s="9"/>
      <c r="C2" s="9"/>
      <c r="D2" s="9"/>
      <c r="E2" s="9"/>
      <c r="F2" s="10" t="s">
        <v>83</v>
      </c>
      <c r="G2" s="11"/>
      <c r="H2" s="10" t="s">
        <v>84</v>
      </c>
      <c r="I2" s="11"/>
      <c r="J2" s="10" t="s">
        <v>85</v>
      </c>
      <c r="K2" s="11"/>
      <c r="L2" s="10" t="s">
        <v>86</v>
      </c>
    </row>
    <row r="3" spans="1:12" ht="15.75" thickTop="1" x14ac:dyDescent="0.25">
      <c r="A3" s="1" t="s">
        <v>87</v>
      </c>
      <c r="B3" s="1"/>
      <c r="C3" s="1"/>
      <c r="D3" s="1"/>
      <c r="E3" s="1"/>
      <c r="F3" s="3"/>
      <c r="G3" s="4"/>
      <c r="H3" s="3"/>
      <c r="I3" s="4"/>
      <c r="J3" s="3"/>
      <c r="K3" s="4"/>
      <c r="L3" s="16"/>
    </row>
    <row r="4" spans="1:12" x14ac:dyDescent="0.25">
      <c r="A4" s="1"/>
      <c r="B4" s="1" t="s">
        <v>88</v>
      </c>
      <c r="C4" s="1"/>
      <c r="D4" s="1"/>
      <c r="E4" s="1"/>
      <c r="F4" s="3"/>
      <c r="G4" s="4"/>
      <c r="H4" s="3"/>
      <c r="I4" s="4"/>
      <c r="J4" s="3"/>
      <c r="K4" s="4"/>
      <c r="L4" s="16"/>
    </row>
    <row r="5" spans="1:12" x14ac:dyDescent="0.25">
      <c r="A5" s="1"/>
      <c r="B5" s="1"/>
      <c r="C5" s="1" t="s">
        <v>89</v>
      </c>
      <c r="D5" s="1"/>
      <c r="E5" s="1"/>
      <c r="F5" s="3"/>
      <c r="G5" s="4"/>
      <c r="H5" s="3"/>
      <c r="I5" s="4"/>
      <c r="J5" s="3"/>
      <c r="K5" s="4"/>
      <c r="L5" s="16"/>
    </row>
    <row r="6" spans="1:12" x14ac:dyDescent="0.25">
      <c r="A6" s="1"/>
      <c r="B6" s="1"/>
      <c r="C6" s="1"/>
      <c r="D6" s="1" t="s">
        <v>90</v>
      </c>
      <c r="E6" s="1"/>
      <c r="F6" s="3">
        <v>26601.01</v>
      </c>
      <c r="G6" s="4"/>
      <c r="H6" s="3">
        <v>27508.67</v>
      </c>
      <c r="I6" s="4"/>
      <c r="J6" s="3">
        <f>ROUND((F6-H6),5)</f>
        <v>-907.66</v>
      </c>
      <c r="K6" s="4"/>
      <c r="L6" s="16">
        <f>ROUND(IF(F6=0, IF(H6=0, 0, SIGN(-H6)), IF(H6=0, SIGN(F6), (F6-H6)/ABS(H6))),5)</f>
        <v>-3.3000000000000002E-2</v>
      </c>
    </row>
    <row r="7" spans="1:12" x14ac:dyDescent="0.25">
      <c r="A7" s="1"/>
      <c r="B7" s="1"/>
      <c r="C7" s="1"/>
      <c r="D7" s="1" t="s">
        <v>91</v>
      </c>
      <c r="E7" s="1"/>
      <c r="F7" s="3">
        <v>17176.240000000002</v>
      </c>
      <c r="G7" s="4"/>
      <c r="H7" s="3">
        <v>20166.8</v>
      </c>
      <c r="I7" s="4"/>
      <c r="J7" s="3">
        <f>ROUND((F7-H7),5)</f>
        <v>-2990.56</v>
      </c>
      <c r="K7" s="4"/>
      <c r="L7" s="16">
        <f>ROUND(IF(F7=0, IF(H7=0, 0, SIGN(-H7)), IF(H7=0, SIGN(F7), (F7-H7)/ABS(H7))),5)</f>
        <v>-0.14829000000000001</v>
      </c>
    </row>
    <row r="8" spans="1:12" x14ac:dyDescent="0.25">
      <c r="A8" s="1"/>
      <c r="B8" s="1"/>
      <c r="C8" s="1"/>
      <c r="D8" s="1" t="s">
        <v>92</v>
      </c>
      <c r="E8" s="1"/>
      <c r="F8" s="3">
        <v>10.39</v>
      </c>
      <c r="G8" s="4"/>
      <c r="H8" s="3">
        <v>10.39</v>
      </c>
      <c r="I8" s="4"/>
      <c r="J8" s="3">
        <f>ROUND((F8-H8),5)</f>
        <v>0</v>
      </c>
      <c r="K8" s="4"/>
      <c r="L8" s="16">
        <f>ROUND(IF(F8=0, IF(H8=0, 0, SIGN(-H8)), IF(H8=0, SIGN(F8), (F8-H8)/ABS(H8))),5)</f>
        <v>0</v>
      </c>
    </row>
    <row r="9" spans="1:12" x14ac:dyDescent="0.25">
      <c r="A9" s="1"/>
      <c r="B9" s="1"/>
      <c r="C9" s="1"/>
      <c r="D9" s="1" t="s">
        <v>93</v>
      </c>
      <c r="E9" s="1"/>
      <c r="F9" s="3"/>
      <c r="G9" s="4"/>
      <c r="H9" s="3"/>
      <c r="I9" s="4"/>
      <c r="J9" s="3"/>
      <c r="K9" s="4"/>
      <c r="L9" s="16"/>
    </row>
    <row r="10" spans="1:12" x14ac:dyDescent="0.25">
      <c r="A10" s="1"/>
      <c r="B10" s="1"/>
      <c r="C10" s="1"/>
      <c r="D10" s="1"/>
      <c r="E10" s="1" t="s">
        <v>94</v>
      </c>
      <c r="F10" s="3">
        <v>18803.330000000002</v>
      </c>
      <c r="G10" s="4"/>
      <c r="H10" s="3">
        <v>23246.9</v>
      </c>
      <c r="I10" s="4"/>
      <c r="J10" s="3">
        <f t="shared" ref="J10:J19" si="0">ROUND((F10-H10),5)</f>
        <v>-4443.57</v>
      </c>
      <c r="K10" s="4"/>
      <c r="L10" s="16">
        <f t="shared" ref="L10:L19" si="1">ROUND(IF(F10=0, IF(H10=0, 0, SIGN(-H10)), IF(H10=0, SIGN(F10), (F10-H10)/ABS(H10))),5)</f>
        <v>-0.19114999999999999</v>
      </c>
    </row>
    <row r="11" spans="1:12" x14ac:dyDescent="0.25">
      <c r="A11" s="1"/>
      <c r="B11" s="1"/>
      <c r="C11" s="1"/>
      <c r="D11" s="1"/>
      <c r="E11" s="1" t="s">
        <v>95</v>
      </c>
      <c r="F11" s="3">
        <v>36376.06</v>
      </c>
      <c r="G11" s="4"/>
      <c r="H11" s="3">
        <v>15657.99</v>
      </c>
      <c r="I11" s="4"/>
      <c r="J11" s="3">
        <f t="shared" si="0"/>
        <v>20718.07</v>
      </c>
      <c r="K11" s="4"/>
      <c r="L11" s="16">
        <f t="shared" si="1"/>
        <v>1.3231599999999999</v>
      </c>
    </row>
    <row r="12" spans="1:12" x14ac:dyDescent="0.25">
      <c r="A12" s="1"/>
      <c r="B12" s="1"/>
      <c r="C12" s="1"/>
      <c r="D12" s="1"/>
      <c r="E12" s="1" t="s">
        <v>96</v>
      </c>
      <c r="F12" s="3">
        <v>2256.3000000000002</v>
      </c>
      <c r="G12" s="4"/>
      <c r="H12" s="3">
        <v>2757.6</v>
      </c>
      <c r="I12" s="4"/>
      <c r="J12" s="3">
        <f t="shared" si="0"/>
        <v>-501.3</v>
      </c>
      <c r="K12" s="4"/>
      <c r="L12" s="16">
        <f t="shared" si="1"/>
        <v>-0.18179000000000001</v>
      </c>
    </row>
    <row r="13" spans="1:12" x14ac:dyDescent="0.25">
      <c r="A13" s="1"/>
      <c r="B13" s="1"/>
      <c r="C13" s="1"/>
      <c r="D13" s="1"/>
      <c r="E13" s="1" t="s">
        <v>97</v>
      </c>
      <c r="F13" s="3">
        <v>2098.5</v>
      </c>
      <c r="G13" s="4"/>
      <c r="H13" s="3">
        <v>2553</v>
      </c>
      <c r="I13" s="4"/>
      <c r="J13" s="3">
        <f t="shared" si="0"/>
        <v>-454.5</v>
      </c>
      <c r="K13" s="4"/>
      <c r="L13" s="16">
        <f t="shared" si="1"/>
        <v>-0.17802999999999999</v>
      </c>
    </row>
    <row r="14" spans="1:12" x14ac:dyDescent="0.25">
      <c r="A14" s="1"/>
      <c r="B14" s="1"/>
      <c r="C14" s="1"/>
      <c r="D14" s="1"/>
      <c r="E14" s="1" t="s">
        <v>98</v>
      </c>
      <c r="F14" s="3">
        <v>31921.95</v>
      </c>
      <c r="G14" s="4"/>
      <c r="H14" s="3">
        <v>33072.449999999997</v>
      </c>
      <c r="I14" s="4"/>
      <c r="J14" s="3">
        <f t="shared" si="0"/>
        <v>-1150.5</v>
      </c>
      <c r="K14" s="4"/>
      <c r="L14" s="16">
        <f t="shared" si="1"/>
        <v>-3.4790000000000001E-2</v>
      </c>
    </row>
    <row r="15" spans="1:12" x14ac:dyDescent="0.25">
      <c r="A15" s="1"/>
      <c r="B15" s="1"/>
      <c r="C15" s="1"/>
      <c r="D15" s="1"/>
      <c r="E15" s="1" t="s">
        <v>99</v>
      </c>
      <c r="F15" s="3">
        <v>4718.78</v>
      </c>
      <c r="G15" s="4"/>
      <c r="H15" s="3">
        <v>5489.84</v>
      </c>
      <c r="I15" s="4"/>
      <c r="J15" s="3">
        <f t="shared" si="0"/>
        <v>-771.06</v>
      </c>
      <c r="K15" s="4"/>
      <c r="L15" s="16">
        <f t="shared" si="1"/>
        <v>-0.14044999999999999</v>
      </c>
    </row>
    <row r="16" spans="1:12" ht="15.75" thickBot="1" x14ac:dyDescent="0.3">
      <c r="A16" s="1"/>
      <c r="B16" s="1"/>
      <c r="C16" s="1"/>
      <c r="D16" s="1"/>
      <c r="E16" s="1" t="s">
        <v>100</v>
      </c>
      <c r="F16" s="3">
        <v>36729.54</v>
      </c>
      <c r="G16" s="4"/>
      <c r="H16" s="3">
        <v>37944.639999999999</v>
      </c>
      <c r="I16" s="4"/>
      <c r="J16" s="3">
        <f t="shared" si="0"/>
        <v>-1215.0999999999999</v>
      </c>
      <c r="K16" s="4"/>
      <c r="L16" s="16">
        <f t="shared" si="1"/>
        <v>-3.202E-2</v>
      </c>
    </row>
    <row r="17" spans="1:12" ht="15.75" thickBot="1" x14ac:dyDescent="0.3">
      <c r="A17" s="1"/>
      <c r="B17" s="1"/>
      <c r="C17" s="1"/>
      <c r="D17" s="1" t="s">
        <v>101</v>
      </c>
      <c r="E17" s="1"/>
      <c r="F17" s="5">
        <f>ROUND(SUM(F9:F16),5)</f>
        <v>132904.46</v>
      </c>
      <c r="G17" s="4"/>
      <c r="H17" s="5">
        <f>ROUND(SUM(H9:H16),5)</f>
        <v>120722.42</v>
      </c>
      <c r="I17" s="4"/>
      <c r="J17" s="5">
        <f t="shared" si="0"/>
        <v>12182.04</v>
      </c>
      <c r="K17" s="4"/>
      <c r="L17" s="17">
        <f t="shared" si="1"/>
        <v>0.10091</v>
      </c>
    </row>
    <row r="18" spans="1:12" ht="15.75" thickBot="1" x14ac:dyDescent="0.3">
      <c r="A18" s="1"/>
      <c r="B18" s="1"/>
      <c r="C18" s="1" t="s">
        <v>102</v>
      </c>
      <c r="D18" s="1"/>
      <c r="E18" s="1"/>
      <c r="F18" s="6">
        <f>ROUND(SUM(F5:F8)+F17,5)</f>
        <v>176692.1</v>
      </c>
      <c r="G18" s="4"/>
      <c r="H18" s="6">
        <f>ROUND(SUM(H5:H8)+H17,5)</f>
        <v>168408.28</v>
      </c>
      <c r="I18" s="4"/>
      <c r="J18" s="6">
        <f t="shared" si="0"/>
        <v>8283.82</v>
      </c>
      <c r="K18" s="4"/>
      <c r="L18" s="18">
        <f t="shared" si="1"/>
        <v>4.9189999999999998E-2</v>
      </c>
    </row>
    <row r="19" spans="1:12" x14ac:dyDescent="0.25">
      <c r="A19" s="1"/>
      <c r="B19" s="1" t="s">
        <v>103</v>
      </c>
      <c r="C19" s="1"/>
      <c r="D19" s="1"/>
      <c r="E19" s="1"/>
      <c r="F19" s="3">
        <f>ROUND(F4+F18,5)</f>
        <v>176692.1</v>
      </c>
      <c r="G19" s="4"/>
      <c r="H19" s="3">
        <f>ROUND(H4+H18,5)</f>
        <v>168408.28</v>
      </c>
      <c r="I19" s="4"/>
      <c r="J19" s="3">
        <f t="shared" si="0"/>
        <v>8283.82</v>
      </c>
      <c r="K19" s="4"/>
      <c r="L19" s="16">
        <f t="shared" si="1"/>
        <v>4.9189999999999998E-2</v>
      </c>
    </row>
    <row r="20" spans="1:12" x14ac:dyDescent="0.25">
      <c r="A20" s="1"/>
      <c r="B20" s="1" t="s">
        <v>104</v>
      </c>
      <c r="C20" s="1"/>
      <c r="D20" s="1"/>
      <c r="E20" s="1"/>
      <c r="F20" s="3"/>
      <c r="G20" s="4"/>
      <c r="H20" s="3"/>
      <c r="I20" s="4"/>
      <c r="J20" s="3"/>
      <c r="K20" s="4"/>
      <c r="L20" s="16"/>
    </row>
    <row r="21" spans="1:12" ht="15.75" thickBot="1" x14ac:dyDescent="0.3">
      <c r="A21" s="1"/>
      <c r="B21" s="1"/>
      <c r="C21" s="1" t="s">
        <v>105</v>
      </c>
      <c r="D21" s="1"/>
      <c r="E21" s="1"/>
      <c r="F21" s="3">
        <v>54511.05</v>
      </c>
      <c r="G21" s="4"/>
      <c r="H21" s="3">
        <v>64252.800000000003</v>
      </c>
      <c r="I21" s="4"/>
      <c r="J21" s="3">
        <f>ROUND((F21-H21),5)</f>
        <v>-9741.75</v>
      </c>
      <c r="K21" s="4"/>
      <c r="L21" s="16">
        <f>ROUND(IF(F21=0, IF(H21=0, 0, SIGN(-H21)), IF(H21=0, SIGN(F21), (F21-H21)/ABS(H21))),5)</f>
        <v>-0.15162</v>
      </c>
    </row>
    <row r="22" spans="1:12" ht="15.75" thickBot="1" x14ac:dyDescent="0.3">
      <c r="A22" s="1"/>
      <c r="B22" s="1" t="s">
        <v>106</v>
      </c>
      <c r="C22" s="1"/>
      <c r="D22" s="1"/>
      <c r="E22" s="1"/>
      <c r="F22" s="5">
        <f>ROUND(SUM(F20:F21),5)</f>
        <v>54511.05</v>
      </c>
      <c r="G22" s="4"/>
      <c r="H22" s="5">
        <f>ROUND(SUM(H20:H21),5)</f>
        <v>64252.800000000003</v>
      </c>
      <c r="I22" s="4"/>
      <c r="J22" s="5">
        <f>ROUND((F22-H22),5)</f>
        <v>-9741.75</v>
      </c>
      <c r="K22" s="4"/>
      <c r="L22" s="17">
        <f>ROUND(IF(F22=0, IF(H22=0, 0, SIGN(-H22)), IF(H22=0, SIGN(F22), (F22-H22)/ABS(H22))),5)</f>
        <v>-0.15162</v>
      </c>
    </row>
    <row r="23" spans="1:12" s="8" customFormat="1" ht="12" thickBot="1" x14ac:dyDescent="0.25">
      <c r="A23" s="1" t="s">
        <v>107</v>
      </c>
      <c r="B23" s="1"/>
      <c r="C23" s="1"/>
      <c r="D23" s="1"/>
      <c r="E23" s="1"/>
      <c r="F23" s="7">
        <f>ROUND(F3+F19+F22,5)</f>
        <v>231203.15</v>
      </c>
      <c r="G23" s="1"/>
      <c r="H23" s="7">
        <f>ROUND(H3+H19+H22,5)</f>
        <v>232661.08</v>
      </c>
      <c r="I23" s="1"/>
      <c r="J23" s="7">
        <f>ROUND((F23-H23),5)</f>
        <v>-1457.93</v>
      </c>
      <c r="K23" s="1"/>
      <c r="L23" s="19">
        <f>ROUND(IF(F23=0, IF(H23=0, 0, SIGN(-H23)), IF(H23=0, SIGN(F23), (F23-H23)/ABS(H23))),5)</f>
        <v>-6.2700000000000004E-3</v>
      </c>
    </row>
    <row r="24" spans="1:12" ht="15.75" thickTop="1" x14ac:dyDescent="0.25">
      <c r="A24" s="1" t="s">
        <v>108</v>
      </c>
      <c r="B24" s="1"/>
      <c r="C24" s="1"/>
      <c r="D24" s="1"/>
      <c r="E24" s="1"/>
      <c r="F24" s="3"/>
      <c r="G24" s="4"/>
      <c r="H24" s="3"/>
      <c r="I24" s="4"/>
      <c r="J24" s="3"/>
      <c r="K24" s="4"/>
      <c r="L24" s="16"/>
    </row>
    <row r="25" spans="1:12" x14ac:dyDescent="0.25">
      <c r="A25" s="1"/>
      <c r="B25" s="1" t="s">
        <v>109</v>
      </c>
      <c r="C25" s="1"/>
      <c r="D25" s="1"/>
      <c r="E25" s="1"/>
      <c r="F25" s="3"/>
      <c r="G25" s="4"/>
      <c r="H25" s="3"/>
      <c r="I25" s="4"/>
      <c r="J25" s="3"/>
      <c r="K25" s="4"/>
      <c r="L25" s="16"/>
    </row>
    <row r="26" spans="1:12" x14ac:dyDescent="0.25">
      <c r="A26" s="1"/>
      <c r="B26" s="1"/>
      <c r="C26" s="1" t="s">
        <v>110</v>
      </c>
      <c r="D26" s="1"/>
      <c r="E26" s="1"/>
      <c r="F26" s="3"/>
      <c r="G26" s="4"/>
      <c r="H26" s="3"/>
      <c r="I26" s="4"/>
      <c r="J26" s="3"/>
      <c r="K26" s="4"/>
      <c r="L26" s="16"/>
    </row>
    <row r="27" spans="1:12" x14ac:dyDescent="0.25">
      <c r="A27" s="1"/>
      <c r="B27" s="1"/>
      <c r="C27" s="1"/>
      <c r="D27" s="1" t="s">
        <v>111</v>
      </c>
      <c r="E27" s="1"/>
      <c r="F27" s="3"/>
      <c r="G27" s="4"/>
      <c r="H27" s="3"/>
      <c r="I27" s="4"/>
      <c r="J27" s="3"/>
      <c r="K27" s="4"/>
      <c r="L27" s="16"/>
    </row>
    <row r="28" spans="1:12" ht="15.75" thickBot="1" x14ac:dyDescent="0.3">
      <c r="A28" s="1"/>
      <c r="B28" s="1"/>
      <c r="C28" s="1"/>
      <c r="D28" s="1"/>
      <c r="E28" s="1" t="s">
        <v>111</v>
      </c>
      <c r="F28" s="15">
        <v>407.01</v>
      </c>
      <c r="G28" s="4"/>
      <c r="H28" s="15">
        <v>182.01</v>
      </c>
      <c r="I28" s="4"/>
      <c r="J28" s="15">
        <f>ROUND((F28-H28),5)</f>
        <v>225</v>
      </c>
      <c r="K28" s="4"/>
      <c r="L28" s="20">
        <f>ROUND(IF(F28=0, IF(H28=0, 0, SIGN(-H28)), IF(H28=0, SIGN(F28), (F28-H28)/ABS(H28))),5)</f>
        <v>1.2362</v>
      </c>
    </row>
    <row r="29" spans="1:12" x14ac:dyDescent="0.25">
      <c r="A29" s="1"/>
      <c r="B29" s="1"/>
      <c r="C29" s="1"/>
      <c r="D29" s="1" t="s">
        <v>112</v>
      </c>
      <c r="E29" s="1"/>
      <c r="F29" s="3">
        <f>ROUND(SUM(F27:F28),5)</f>
        <v>407.01</v>
      </c>
      <c r="G29" s="4"/>
      <c r="H29" s="3">
        <f>ROUND(SUM(H27:H28),5)</f>
        <v>182.01</v>
      </c>
      <c r="I29" s="4"/>
      <c r="J29" s="3">
        <f>ROUND((F29-H29),5)</f>
        <v>225</v>
      </c>
      <c r="K29" s="4"/>
      <c r="L29" s="16">
        <f>ROUND(IF(F29=0, IF(H29=0, 0, SIGN(-H29)), IF(H29=0, SIGN(F29), (F29-H29)/ABS(H29))),5)</f>
        <v>1.2362</v>
      </c>
    </row>
    <row r="30" spans="1:12" x14ac:dyDescent="0.25">
      <c r="A30" s="1"/>
      <c r="B30" s="1"/>
      <c r="C30" s="1"/>
      <c r="D30" s="1" t="s">
        <v>113</v>
      </c>
      <c r="E30" s="1"/>
      <c r="F30" s="3"/>
      <c r="G30" s="4"/>
      <c r="H30" s="3"/>
      <c r="I30" s="4"/>
      <c r="J30" s="3"/>
      <c r="K30" s="4"/>
      <c r="L30" s="16"/>
    </row>
    <row r="31" spans="1:12" ht="15.75" thickBot="1" x14ac:dyDescent="0.3">
      <c r="A31" s="1"/>
      <c r="B31" s="1"/>
      <c r="C31" s="1"/>
      <c r="D31" s="1"/>
      <c r="E31" s="1" t="s">
        <v>114</v>
      </c>
      <c r="F31" s="3">
        <v>318.38</v>
      </c>
      <c r="G31" s="4"/>
      <c r="H31" s="3">
        <v>0</v>
      </c>
      <c r="I31" s="4"/>
      <c r="J31" s="3">
        <f>ROUND((F31-H31),5)</f>
        <v>318.38</v>
      </c>
      <c r="K31" s="4"/>
      <c r="L31" s="16">
        <f>ROUND(IF(F31=0, IF(H31=0, 0, SIGN(-H31)), IF(H31=0, SIGN(F31), (F31-H31)/ABS(H31))),5)</f>
        <v>1</v>
      </c>
    </row>
    <row r="32" spans="1:12" ht="15.75" thickBot="1" x14ac:dyDescent="0.3">
      <c r="A32" s="1"/>
      <c r="B32" s="1"/>
      <c r="C32" s="1"/>
      <c r="D32" s="1" t="s">
        <v>115</v>
      </c>
      <c r="E32" s="1"/>
      <c r="F32" s="5">
        <f>ROUND(SUM(F30:F31),5)</f>
        <v>318.38</v>
      </c>
      <c r="G32" s="4"/>
      <c r="H32" s="5">
        <f>ROUND(SUM(H30:H31),5)</f>
        <v>0</v>
      </c>
      <c r="I32" s="4"/>
      <c r="J32" s="5">
        <f>ROUND((F32-H32),5)</f>
        <v>318.38</v>
      </c>
      <c r="K32" s="4"/>
      <c r="L32" s="17">
        <f>ROUND(IF(F32=0, IF(H32=0, 0, SIGN(-H32)), IF(H32=0, SIGN(F32), (F32-H32)/ABS(H32))),5)</f>
        <v>1</v>
      </c>
    </row>
    <row r="33" spans="1:12" ht="15.75" thickBot="1" x14ac:dyDescent="0.3">
      <c r="A33" s="1"/>
      <c r="B33" s="1"/>
      <c r="C33" s="1" t="s">
        <v>116</v>
      </c>
      <c r="D33" s="1"/>
      <c r="E33" s="1"/>
      <c r="F33" s="6">
        <f>ROUND(F26+F29+F32,5)</f>
        <v>725.39</v>
      </c>
      <c r="G33" s="4"/>
      <c r="H33" s="6">
        <f>ROUND(H26+H29+H32,5)</f>
        <v>182.01</v>
      </c>
      <c r="I33" s="4"/>
      <c r="J33" s="6">
        <f>ROUND((F33-H33),5)</f>
        <v>543.38</v>
      </c>
      <c r="K33" s="4"/>
      <c r="L33" s="18">
        <f>ROUND(IF(F33=0, IF(H33=0, 0, SIGN(-H33)), IF(H33=0, SIGN(F33), (F33-H33)/ABS(H33))),5)</f>
        <v>2.9854400000000001</v>
      </c>
    </row>
    <row r="34" spans="1:12" x14ac:dyDescent="0.25">
      <c r="A34" s="1"/>
      <c r="B34" s="1" t="s">
        <v>117</v>
      </c>
      <c r="C34" s="1"/>
      <c r="D34" s="1"/>
      <c r="E34" s="1"/>
      <c r="F34" s="3">
        <f>ROUND(F25+F33,5)</f>
        <v>725.39</v>
      </c>
      <c r="G34" s="4"/>
      <c r="H34" s="3">
        <f>ROUND(H25+H33,5)</f>
        <v>182.01</v>
      </c>
      <c r="I34" s="4"/>
      <c r="J34" s="3">
        <f>ROUND((F34-H34),5)</f>
        <v>543.38</v>
      </c>
      <c r="K34" s="4"/>
      <c r="L34" s="16">
        <f>ROUND(IF(F34=0, IF(H34=0, 0, SIGN(-H34)), IF(H34=0, SIGN(F34), (F34-H34)/ABS(H34))),5)</f>
        <v>2.9854400000000001</v>
      </c>
    </row>
    <row r="35" spans="1:12" x14ac:dyDescent="0.25">
      <c r="A35" s="1"/>
      <c r="B35" s="1" t="s">
        <v>118</v>
      </c>
      <c r="C35" s="1"/>
      <c r="D35" s="1"/>
      <c r="E35" s="1"/>
      <c r="F35" s="3"/>
      <c r="G35" s="4"/>
      <c r="H35" s="3"/>
      <c r="I35" s="4"/>
      <c r="J35" s="3"/>
      <c r="K35" s="4"/>
      <c r="L35" s="16"/>
    </row>
    <row r="36" spans="1:12" x14ac:dyDescent="0.25">
      <c r="A36" s="1"/>
      <c r="B36" s="1"/>
      <c r="C36" s="1" t="s">
        <v>119</v>
      </c>
      <c r="D36" s="1"/>
      <c r="E36" s="1"/>
      <c r="F36" s="3">
        <v>201504.08</v>
      </c>
      <c r="G36" s="4"/>
      <c r="H36" s="3">
        <v>181847.49</v>
      </c>
      <c r="I36" s="4"/>
      <c r="J36" s="3">
        <f t="shared" ref="J36:J41" si="2">ROUND((F36-H36),5)</f>
        <v>19656.59</v>
      </c>
      <c r="K36" s="4"/>
      <c r="L36" s="16">
        <f t="shared" ref="L36:L41" si="3">ROUND(IF(F36=0, IF(H36=0, 0, SIGN(-H36)), IF(H36=0, SIGN(F36), (F36-H36)/ABS(H36))),5)</f>
        <v>0.10809000000000001</v>
      </c>
    </row>
    <row r="37" spans="1:12" x14ac:dyDescent="0.25">
      <c r="A37" s="1"/>
      <c r="B37" s="1"/>
      <c r="C37" s="1" t="s">
        <v>120</v>
      </c>
      <c r="D37" s="1"/>
      <c r="E37" s="1"/>
      <c r="F37" s="3">
        <v>2286.83</v>
      </c>
      <c r="G37" s="4"/>
      <c r="H37" s="3">
        <v>2836.83</v>
      </c>
      <c r="I37" s="4"/>
      <c r="J37" s="3">
        <f t="shared" si="2"/>
        <v>-550</v>
      </c>
      <c r="K37" s="4"/>
      <c r="L37" s="16">
        <f t="shared" si="3"/>
        <v>-0.19388</v>
      </c>
    </row>
    <row r="38" spans="1:12" x14ac:dyDescent="0.25">
      <c r="A38" s="1"/>
      <c r="B38" s="1"/>
      <c r="C38" s="1" t="s">
        <v>121</v>
      </c>
      <c r="D38" s="1"/>
      <c r="E38" s="1"/>
      <c r="F38" s="3">
        <v>14130.12</v>
      </c>
      <c r="G38" s="4"/>
      <c r="H38" s="3">
        <v>28138.16</v>
      </c>
      <c r="I38" s="4"/>
      <c r="J38" s="3">
        <f t="shared" si="2"/>
        <v>-14008.04</v>
      </c>
      <c r="K38" s="4"/>
      <c r="L38" s="16">
        <f t="shared" si="3"/>
        <v>-0.49782999999999999</v>
      </c>
    </row>
    <row r="39" spans="1:12" ht="15.75" thickBot="1" x14ac:dyDescent="0.3">
      <c r="A39" s="1"/>
      <c r="B39" s="1"/>
      <c r="C39" s="1" t="s">
        <v>0</v>
      </c>
      <c r="D39" s="1"/>
      <c r="E39" s="1"/>
      <c r="F39" s="3">
        <v>12556.73</v>
      </c>
      <c r="G39" s="4"/>
      <c r="H39" s="3">
        <v>19656.59</v>
      </c>
      <c r="I39" s="4"/>
      <c r="J39" s="3">
        <f t="shared" si="2"/>
        <v>-7099.86</v>
      </c>
      <c r="K39" s="4"/>
      <c r="L39" s="16">
        <f t="shared" si="3"/>
        <v>-0.36119000000000001</v>
      </c>
    </row>
    <row r="40" spans="1:12" ht="15.75" thickBot="1" x14ac:dyDescent="0.3">
      <c r="A40" s="1"/>
      <c r="B40" s="1" t="s">
        <v>122</v>
      </c>
      <c r="C40" s="1"/>
      <c r="D40" s="1"/>
      <c r="E40" s="1"/>
      <c r="F40" s="5">
        <f>ROUND(SUM(F35:F39),5)</f>
        <v>230477.76</v>
      </c>
      <c r="G40" s="4"/>
      <c r="H40" s="5">
        <f>ROUND(SUM(H35:H39),5)</f>
        <v>232479.07</v>
      </c>
      <c r="I40" s="4"/>
      <c r="J40" s="5">
        <f t="shared" si="2"/>
        <v>-2001.31</v>
      </c>
      <c r="K40" s="4"/>
      <c r="L40" s="17">
        <f t="shared" si="3"/>
        <v>-8.6099999999999996E-3</v>
      </c>
    </row>
    <row r="41" spans="1:12" s="8" customFormat="1" ht="12" thickBot="1" x14ac:dyDescent="0.25">
      <c r="A41" s="1" t="s">
        <v>123</v>
      </c>
      <c r="B41" s="1"/>
      <c r="C41" s="1"/>
      <c r="D41" s="1"/>
      <c r="E41" s="1"/>
      <c r="F41" s="7">
        <f>ROUND(F24+F34+F40,5)</f>
        <v>231203.15</v>
      </c>
      <c r="G41" s="1"/>
      <c r="H41" s="7">
        <f>ROUND(H24+H34+H40,5)</f>
        <v>232661.08</v>
      </c>
      <c r="I41" s="1"/>
      <c r="J41" s="7">
        <f t="shared" si="2"/>
        <v>-1457.93</v>
      </c>
      <c r="K41" s="1"/>
      <c r="L41" s="19">
        <f t="shared" si="3"/>
        <v>-6.2700000000000004E-3</v>
      </c>
    </row>
    <row r="42" spans="1:12" ht="15.75" thickTop="1" x14ac:dyDescent="0.25"/>
  </sheetData>
  <pageMargins left="0.7" right="0.7" top="1.5" bottom="0.75" header="0.5" footer="0.3"/>
  <pageSetup orientation="portrait" r:id="rId1"/>
  <headerFooter>
    <oddHeader>&amp;L&amp;"Arial,Bold"&amp;8 3:38 PM
 01/12/23
 Accrual Basis&amp;C&amp;"Arial,Bold"&amp;12 The Brownsburg Museum
&amp;14 PRELIMINARY Pending Accountant's Review
Balance Sheet Prev Year Comparison
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A78A-4229-4560-9902-C66A6FB68799}">
  <sheetPr codeName="Sheet3">
    <tabColor rgb="FF00B050"/>
  </sheetPr>
  <dimension ref="A1:BF92"/>
  <sheetViews>
    <sheetView zoomScaleNormal="100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/>
    </sheetView>
  </sheetViews>
  <sheetFormatPr defaultRowHeight="15" x14ac:dyDescent="0.25"/>
  <cols>
    <col min="1" max="6" width="1" style="8" customWidth="1"/>
    <col min="7" max="7" width="26.5703125" style="8" customWidth="1"/>
    <col min="8" max="8" width="5.85546875" bestFit="1" customWidth="1"/>
    <col min="9" max="9" width="2.28515625" hidden="1" customWidth="1"/>
    <col min="10" max="10" width="7.85546875" hidden="1" customWidth="1"/>
    <col min="11" max="11" width="2.28515625" hidden="1" customWidth="1"/>
    <col min="12" max="12" width="7" bestFit="1" customWidth="1"/>
    <col min="13" max="13" width="2.28515625" hidden="1" customWidth="1"/>
    <col min="14" max="14" width="6.5703125" hidden="1" customWidth="1"/>
    <col min="15" max="15" width="2.28515625" hidden="1" customWidth="1"/>
    <col min="16" max="16" width="6.140625" bestFit="1" customWidth="1"/>
    <col min="17" max="17" width="2.28515625" hidden="1" customWidth="1"/>
    <col min="18" max="18" width="6.5703125" hidden="1" customWidth="1"/>
    <col min="19" max="19" width="2.28515625" hidden="1" customWidth="1"/>
    <col min="20" max="20" width="7.5703125" bestFit="1" customWidth="1"/>
    <col min="21" max="21" width="2.28515625" hidden="1" customWidth="1"/>
    <col min="22" max="22" width="6.5703125" hidden="1" customWidth="1"/>
    <col min="23" max="23" width="2.28515625" hidden="1" customWidth="1"/>
    <col min="24" max="24" width="7.5703125" bestFit="1" customWidth="1"/>
    <col min="25" max="25" width="2.28515625" hidden="1" customWidth="1"/>
    <col min="26" max="26" width="6.5703125" hidden="1" customWidth="1"/>
    <col min="27" max="27" width="2.28515625" hidden="1" customWidth="1"/>
    <col min="28" max="28" width="7.5703125" bestFit="1" customWidth="1"/>
    <col min="29" max="29" width="2.28515625" hidden="1" customWidth="1"/>
    <col min="30" max="30" width="6.5703125" hidden="1" customWidth="1"/>
    <col min="31" max="31" width="2.28515625" hidden="1" customWidth="1"/>
    <col min="32" max="32" width="7" bestFit="1" customWidth="1"/>
    <col min="33" max="33" width="2.28515625" hidden="1" customWidth="1"/>
    <col min="34" max="34" width="6.5703125" hidden="1" customWidth="1"/>
    <col min="35" max="35" width="2.28515625" hidden="1" customWidth="1"/>
    <col min="36" max="36" width="7" bestFit="1" customWidth="1"/>
    <col min="37" max="37" width="2.28515625" hidden="1" customWidth="1"/>
    <col min="38" max="38" width="6.5703125" hidden="1" customWidth="1"/>
    <col min="39" max="39" width="2.28515625" hidden="1" customWidth="1"/>
    <col min="40" max="40" width="7" bestFit="1" customWidth="1"/>
    <col min="41" max="41" width="2.28515625" hidden="1" customWidth="1"/>
    <col min="42" max="42" width="6.5703125" hidden="1" customWidth="1"/>
    <col min="43" max="43" width="2.28515625" hidden="1" customWidth="1"/>
    <col min="44" max="44" width="7.85546875" bestFit="1" customWidth="1"/>
    <col min="45" max="45" width="2.28515625" hidden="1" customWidth="1"/>
    <col min="46" max="46" width="6.5703125" hidden="1" customWidth="1"/>
    <col min="47" max="47" width="2.28515625" hidden="1" customWidth="1"/>
    <col min="48" max="48" width="7" bestFit="1" customWidth="1"/>
    <col min="49" max="49" width="2.28515625" hidden="1" customWidth="1"/>
    <col min="50" max="50" width="6.5703125" hidden="1" customWidth="1"/>
    <col min="51" max="51" width="2.28515625" hidden="1" customWidth="1"/>
    <col min="52" max="52" width="7" bestFit="1" customWidth="1"/>
    <col min="53" max="53" width="2.28515625" hidden="1" customWidth="1"/>
    <col min="54" max="54" width="6.5703125" hidden="1" customWidth="1"/>
    <col min="55" max="55" width="2.28515625" hidden="1" customWidth="1"/>
    <col min="56" max="56" width="8.28515625" customWidth="1"/>
    <col min="57" max="57" width="2.28515625" hidden="1" customWidth="1"/>
    <col min="58" max="58" width="7.85546875" bestFit="1" customWidth="1"/>
  </cols>
  <sheetData>
    <row r="1" spans="1:58" ht="15.75" thickBot="1" x14ac:dyDescent="0.3">
      <c r="A1" s="1"/>
      <c r="B1" s="1"/>
      <c r="C1" s="1"/>
      <c r="D1" s="1"/>
      <c r="E1" s="1"/>
      <c r="F1" s="1"/>
      <c r="G1" s="1"/>
      <c r="H1" s="14"/>
      <c r="I1" s="2"/>
      <c r="J1" s="14"/>
      <c r="K1" s="13"/>
      <c r="L1" s="14"/>
      <c r="M1" s="2"/>
      <c r="N1" s="14"/>
      <c r="O1" s="13"/>
      <c r="P1" s="14"/>
      <c r="Q1" s="2"/>
      <c r="R1" s="14"/>
      <c r="S1" s="13"/>
      <c r="T1" s="14"/>
      <c r="U1" s="2"/>
      <c r="V1" s="14"/>
      <c r="W1" s="13"/>
      <c r="X1" s="14"/>
      <c r="Y1" s="2"/>
      <c r="Z1" s="14"/>
      <c r="AA1" s="13"/>
      <c r="AB1" s="14"/>
      <c r="AC1" s="2"/>
      <c r="AD1" s="14"/>
      <c r="AE1" s="13"/>
      <c r="AF1" s="14"/>
      <c r="AG1" s="2"/>
      <c r="AH1" s="14"/>
      <c r="AI1" s="13"/>
      <c r="AJ1" s="14"/>
      <c r="AK1" s="2"/>
      <c r="AL1" s="14"/>
      <c r="AM1" s="13"/>
      <c r="AN1" s="14"/>
      <c r="AO1" s="2"/>
      <c r="AP1" s="14"/>
      <c r="AQ1" s="13"/>
      <c r="AR1" s="14"/>
      <c r="AS1" s="2"/>
      <c r="AT1" s="14"/>
      <c r="AU1" s="13"/>
      <c r="AV1" s="14"/>
      <c r="AW1" s="2"/>
      <c r="AX1" s="14"/>
      <c r="AY1" s="13"/>
      <c r="AZ1" s="14"/>
      <c r="BA1" s="2"/>
      <c r="BB1" s="14"/>
      <c r="BC1" s="13"/>
      <c r="BD1" s="46"/>
      <c r="BE1" s="2"/>
      <c r="BF1" s="14"/>
    </row>
    <row r="2" spans="1:58" s="12" customFormat="1" ht="24" customHeight="1" thickTop="1" thickBot="1" x14ac:dyDescent="0.3">
      <c r="A2" s="9"/>
      <c r="B2" s="9"/>
      <c r="C2" s="9"/>
      <c r="D2" s="9"/>
      <c r="E2" s="9"/>
      <c r="F2" s="9"/>
      <c r="G2" s="9"/>
      <c r="H2" s="10" t="s">
        <v>159</v>
      </c>
      <c r="I2" s="11"/>
      <c r="J2" s="10" t="s">
        <v>1</v>
      </c>
      <c r="K2" s="11"/>
      <c r="L2" s="10" t="s">
        <v>158</v>
      </c>
      <c r="M2" s="11"/>
      <c r="N2" s="10" t="s">
        <v>1</v>
      </c>
      <c r="O2" s="11"/>
      <c r="P2" s="10" t="s">
        <v>160</v>
      </c>
      <c r="Q2" s="11"/>
      <c r="R2" s="10" t="s">
        <v>1</v>
      </c>
      <c r="S2" s="11"/>
      <c r="T2" s="10" t="s">
        <v>161</v>
      </c>
      <c r="U2" s="11"/>
      <c r="V2" s="10" t="s">
        <v>1</v>
      </c>
      <c r="W2" s="11"/>
      <c r="X2" s="10" t="s">
        <v>162</v>
      </c>
      <c r="Y2" s="11"/>
      <c r="Z2" s="10" t="s">
        <v>1</v>
      </c>
      <c r="AA2" s="11"/>
      <c r="AB2" s="10" t="s">
        <v>163</v>
      </c>
      <c r="AC2" s="11"/>
      <c r="AD2" s="10" t="s">
        <v>1</v>
      </c>
      <c r="AE2" s="11"/>
      <c r="AF2" s="10" t="s">
        <v>164</v>
      </c>
      <c r="AG2" s="11"/>
      <c r="AH2" s="10" t="s">
        <v>1</v>
      </c>
      <c r="AI2" s="11"/>
      <c r="AJ2" s="10" t="s">
        <v>165</v>
      </c>
      <c r="AK2" s="11"/>
      <c r="AL2" s="10" t="s">
        <v>1</v>
      </c>
      <c r="AM2" s="11"/>
      <c r="AN2" s="10" t="s">
        <v>166</v>
      </c>
      <c r="AO2" s="11"/>
      <c r="AP2" s="10" t="s">
        <v>1</v>
      </c>
      <c r="AQ2" s="11"/>
      <c r="AR2" s="10" t="s">
        <v>167</v>
      </c>
      <c r="AS2" s="11"/>
      <c r="AT2" s="10" t="s">
        <v>1</v>
      </c>
      <c r="AU2" s="11"/>
      <c r="AV2" s="10" t="s">
        <v>168</v>
      </c>
      <c r="AW2" s="11"/>
      <c r="AX2" s="10" t="s">
        <v>1</v>
      </c>
      <c r="AY2" s="11"/>
      <c r="AZ2" s="10" t="s">
        <v>169</v>
      </c>
      <c r="BA2" s="11"/>
      <c r="BB2" s="10" t="s">
        <v>1</v>
      </c>
      <c r="BC2" s="11"/>
      <c r="BD2" s="10" t="s">
        <v>157</v>
      </c>
      <c r="BE2" s="11"/>
      <c r="BF2" s="10" t="s">
        <v>1</v>
      </c>
    </row>
    <row r="3" spans="1:58" ht="15.75" thickTop="1" x14ac:dyDescent="0.25">
      <c r="A3" s="1"/>
      <c r="B3" s="1" t="s">
        <v>2</v>
      </c>
      <c r="C3" s="1"/>
      <c r="D3" s="1"/>
      <c r="E3" s="1"/>
      <c r="F3" s="1"/>
      <c r="G3" s="1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3"/>
      <c r="AS3" s="4"/>
      <c r="AT3" s="3"/>
      <c r="AU3" s="4"/>
      <c r="AV3" s="3"/>
      <c r="AW3" s="4"/>
      <c r="AX3" s="3"/>
      <c r="AY3" s="4"/>
      <c r="AZ3" s="3"/>
      <c r="BA3" s="4"/>
      <c r="BB3" s="3"/>
      <c r="BC3" s="4"/>
      <c r="BD3" s="3"/>
      <c r="BE3" s="4"/>
      <c r="BF3" s="3"/>
    </row>
    <row r="4" spans="1:58" x14ac:dyDescent="0.25">
      <c r="A4" s="1"/>
      <c r="B4" s="1"/>
      <c r="C4" s="1"/>
      <c r="D4" s="1" t="s">
        <v>3</v>
      </c>
      <c r="E4" s="1"/>
      <c r="F4" s="1"/>
      <c r="G4" s="1"/>
      <c r="H4" s="3"/>
      <c r="I4" s="4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3"/>
      <c r="AA4" s="4"/>
      <c r="AB4" s="3"/>
      <c r="AC4" s="4"/>
      <c r="AD4" s="3"/>
      <c r="AE4" s="4"/>
      <c r="AF4" s="3"/>
      <c r="AG4" s="4"/>
      <c r="AH4" s="3"/>
      <c r="AI4" s="4"/>
      <c r="AJ4" s="3"/>
      <c r="AK4" s="4"/>
      <c r="AL4" s="3"/>
      <c r="AM4" s="4"/>
      <c r="AN4" s="3"/>
      <c r="AO4" s="4"/>
      <c r="AP4" s="3"/>
      <c r="AQ4" s="4"/>
      <c r="AR4" s="3"/>
      <c r="AS4" s="4"/>
      <c r="AT4" s="3"/>
      <c r="AU4" s="4"/>
      <c r="AV4" s="3"/>
      <c r="AW4" s="4"/>
      <c r="AX4" s="3"/>
      <c r="AY4" s="4"/>
      <c r="AZ4" s="3"/>
      <c r="BA4" s="4"/>
      <c r="BB4" s="3"/>
      <c r="BC4" s="4"/>
      <c r="BD4" s="3"/>
      <c r="BE4" s="4"/>
      <c r="BF4" s="3"/>
    </row>
    <row r="5" spans="1:58" x14ac:dyDescent="0.25">
      <c r="A5" s="1"/>
      <c r="B5" s="1"/>
      <c r="C5" s="1"/>
      <c r="D5" s="1"/>
      <c r="E5" s="1" t="s">
        <v>4</v>
      </c>
      <c r="F5" s="1"/>
      <c r="G5" s="1"/>
      <c r="H5" s="3">
        <v>0</v>
      </c>
      <c r="I5" s="4"/>
      <c r="J5" s="3"/>
      <c r="K5" s="4"/>
      <c r="L5" s="3">
        <v>0</v>
      </c>
      <c r="M5" s="4"/>
      <c r="N5" s="3"/>
      <c r="O5" s="4"/>
      <c r="P5" s="3">
        <v>0</v>
      </c>
      <c r="Q5" s="4"/>
      <c r="R5" s="3"/>
      <c r="S5" s="4"/>
      <c r="T5" s="3">
        <v>0</v>
      </c>
      <c r="U5" s="4"/>
      <c r="V5" s="3"/>
      <c r="W5" s="4"/>
      <c r="X5" s="3">
        <v>0</v>
      </c>
      <c r="Y5" s="4"/>
      <c r="Z5" s="3"/>
      <c r="AA5" s="4"/>
      <c r="AB5" s="3">
        <v>0</v>
      </c>
      <c r="AC5" s="4"/>
      <c r="AD5" s="3"/>
      <c r="AE5" s="4"/>
      <c r="AF5" s="3">
        <v>550</v>
      </c>
      <c r="AG5" s="4"/>
      <c r="AH5" s="3"/>
      <c r="AI5" s="4"/>
      <c r="AJ5" s="3">
        <v>0</v>
      </c>
      <c r="AK5" s="4"/>
      <c r="AL5" s="3"/>
      <c r="AM5" s="4"/>
      <c r="AN5" s="3">
        <v>0</v>
      </c>
      <c r="AO5" s="4"/>
      <c r="AP5" s="3"/>
      <c r="AQ5" s="4"/>
      <c r="AR5" s="3">
        <v>0</v>
      </c>
      <c r="AS5" s="4"/>
      <c r="AT5" s="3"/>
      <c r="AU5" s="4"/>
      <c r="AV5" s="3">
        <v>0</v>
      </c>
      <c r="AW5" s="4"/>
      <c r="AX5" s="3"/>
      <c r="AY5" s="4"/>
      <c r="AZ5" s="3">
        <v>0</v>
      </c>
      <c r="BA5" s="4"/>
      <c r="BB5" s="3"/>
      <c r="BC5" s="4"/>
      <c r="BD5" s="3">
        <f>ROUND(H5+L5+P5+T5+X5+AB5+AF5+AJ5+AN5+AR5+AV5+AZ5,5)</f>
        <v>550</v>
      </c>
      <c r="BE5" s="4"/>
      <c r="BF5" s="3"/>
    </row>
    <row r="6" spans="1:58" x14ac:dyDescent="0.25">
      <c r="A6" s="1"/>
      <c r="B6" s="1"/>
      <c r="C6" s="1"/>
      <c r="D6" s="1"/>
      <c r="E6" s="1" t="s">
        <v>5</v>
      </c>
      <c r="F6" s="1"/>
      <c r="G6" s="1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3"/>
      <c r="W6" s="4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3"/>
      <c r="AQ6" s="4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</row>
    <row r="7" spans="1:58" x14ac:dyDescent="0.25">
      <c r="A7" s="1"/>
      <c r="B7" s="1"/>
      <c r="C7" s="1"/>
      <c r="D7" s="1"/>
      <c r="E7" s="1"/>
      <c r="F7" s="1" t="s">
        <v>6</v>
      </c>
      <c r="G7" s="1"/>
      <c r="H7" s="3">
        <v>100</v>
      </c>
      <c r="I7" s="4"/>
      <c r="J7" s="3">
        <v>14000</v>
      </c>
      <c r="K7" s="4"/>
      <c r="L7" s="3">
        <v>600</v>
      </c>
      <c r="M7" s="4"/>
      <c r="N7" s="3">
        <v>0</v>
      </c>
      <c r="O7" s="4"/>
      <c r="P7" s="3">
        <v>0</v>
      </c>
      <c r="Q7" s="4"/>
      <c r="R7" s="3">
        <v>0</v>
      </c>
      <c r="S7" s="4"/>
      <c r="T7" s="3">
        <v>0</v>
      </c>
      <c r="U7" s="4"/>
      <c r="V7" s="3">
        <v>0</v>
      </c>
      <c r="W7" s="4"/>
      <c r="X7" s="3">
        <v>100</v>
      </c>
      <c r="Y7" s="4"/>
      <c r="Z7" s="3">
        <v>0</v>
      </c>
      <c r="AA7" s="4"/>
      <c r="AB7" s="3">
        <v>0</v>
      </c>
      <c r="AC7" s="4"/>
      <c r="AD7" s="3">
        <v>0</v>
      </c>
      <c r="AE7" s="4"/>
      <c r="AF7" s="3">
        <v>1000</v>
      </c>
      <c r="AG7" s="4"/>
      <c r="AH7" s="3">
        <v>0</v>
      </c>
      <c r="AI7" s="4"/>
      <c r="AJ7" s="3">
        <v>100</v>
      </c>
      <c r="AK7" s="4"/>
      <c r="AL7" s="3">
        <v>0</v>
      </c>
      <c r="AM7" s="4"/>
      <c r="AN7" s="3">
        <v>1000</v>
      </c>
      <c r="AO7" s="4"/>
      <c r="AP7" s="3">
        <v>0</v>
      </c>
      <c r="AQ7" s="4"/>
      <c r="AR7" s="3">
        <v>3510</v>
      </c>
      <c r="AS7" s="4"/>
      <c r="AT7" s="3">
        <v>0</v>
      </c>
      <c r="AU7" s="4"/>
      <c r="AV7" s="3">
        <v>1125</v>
      </c>
      <c r="AW7" s="4"/>
      <c r="AX7" s="3">
        <v>0</v>
      </c>
      <c r="AY7" s="4"/>
      <c r="AZ7" s="3">
        <v>7300</v>
      </c>
      <c r="BA7" s="4"/>
      <c r="BB7" s="3">
        <v>0</v>
      </c>
      <c r="BC7" s="4"/>
      <c r="BD7" s="3">
        <f>ROUND(H7+L7+P7+T7+X7+AB7+AF7+AJ7+AN7+AR7+AV7+AZ7,5)</f>
        <v>14835</v>
      </c>
      <c r="BE7" s="4"/>
      <c r="BF7" s="3">
        <f>ROUND(J7+N7+R7+V7+Z7+AD7+AH7+AL7+AP7+AT7+AX7+BB7,5)</f>
        <v>14000</v>
      </c>
    </row>
    <row r="8" spans="1:58" x14ac:dyDescent="0.25">
      <c r="A8" s="1"/>
      <c r="B8" s="1"/>
      <c r="C8" s="1"/>
      <c r="D8" s="1"/>
      <c r="E8" s="1"/>
      <c r="F8" s="1" t="s">
        <v>7</v>
      </c>
      <c r="G8" s="1"/>
      <c r="H8" s="3">
        <v>0</v>
      </c>
      <c r="I8" s="4"/>
      <c r="J8" s="3">
        <v>0</v>
      </c>
      <c r="K8" s="4"/>
      <c r="L8" s="3">
        <v>0</v>
      </c>
      <c r="M8" s="4"/>
      <c r="N8" s="3">
        <v>0</v>
      </c>
      <c r="O8" s="4"/>
      <c r="P8" s="3">
        <v>0</v>
      </c>
      <c r="Q8" s="4"/>
      <c r="R8" s="3">
        <v>0</v>
      </c>
      <c r="S8" s="4"/>
      <c r="T8" s="3">
        <v>0</v>
      </c>
      <c r="U8" s="4"/>
      <c r="V8" s="3">
        <v>0</v>
      </c>
      <c r="W8" s="4"/>
      <c r="X8" s="3">
        <v>0</v>
      </c>
      <c r="Y8" s="4"/>
      <c r="Z8" s="3">
        <v>0</v>
      </c>
      <c r="AA8" s="4"/>
      <c r="AB8" s="3">
        <v>0</v>
      </c>
      <c r="AC8" s="4"/>
      <c r="AD8" s="3">
        <v>0</v>
      </c>
      <c r="AE8" s="4"/>
      <c r="AF8" s="3">
        <v>0</v>
      </c>
      <c r="AG8" s="4"/>
      <c r="AH8" s="3">
        <v>0</v>
      </c>
      <c r="AI8" s="4"/>
      <c r="AJ8" s="3">
        <v>0</v>
      </c>
      <c r="AK8" s="4"/>
      <c r="AL8" s="3">
        <v>0</v>
      </c>
      <c r="AM8" s="4"/>
      <c r="AN8" s="3">
        <v>100</v>
      </c>
      <c r="AO8" s="4"/>
      <c r="AP8" s="3">
        <v>0</v>
      </c>
      <c r="AQ8" s="4"/>
      <c r="AR8" s="3">
        <v>0</v>
      </c>
      <c r="AS8" s="4"/>
      <c r="AT8" s="3">
        <v>0</v>
      </c>
      <c r="AU8" s="4"/>
      <c r="AV8" s="3">
        <v>0</v>
      </c>
      <c r="AW8" s="4"/>
      <c r="AX8" s="3">
        <v>0</v>
      </c>
      <c r="AY8" s="4"/>
      <c r="AZ8" s="3">
        <v>0</v>
      </c>
      <c r="BA8" s="4"/>
      <c r="BB8" s="3">
        <v>0</v>
      </c>
      <c r="BC8" s="4"/>
      <c r="BD8" s="3">
        <f>ROUND(H8+L8+P8+T8+X8+AB8+AF8+AJ8+AN8+AR8+AV8+AZ8,5)</f>
        <v>100</v>
      </c>
      <c r="BE8" s="4"/>
      <c r="BF8" s="3">
        <f>ROUND(J8+N8+R8+V8+Z8+AD8+AH8+AL8+AP8+AT8+AX8+BB8,5)</f>
        <v>0</v>
      </c>
    </row>
    <row r="9" spans="1:58" x14ac:dyDescent="0.25">
      <c r="A9" s="1"/>
      <c r="B9" s="1"/>
      <c r="C9" s="1"/>
      <c r="D9" s="1"/>
      <c r="E9" s="1"/>
      <c r="F9" s="1" t="s">
        <v>8</v>
      </c>
      <c r="G9" s="1"/>
      <c r="H9" s="3">
        <v>0</v>
      </c>
      <c r="I9" s="4"/>
      <c r="J9" s="3">
        <v>1500</v>
      </c>
      <c r="K9" s="4"/>
      <c r="L9" s="3">
        <v>30</v>
      </c>
      <c r="M9" s="4"/>
      <c r="N9" s="3">
        <v>0</v>
      </c>
      <c r="O9" s="4"/>
      <c r="P9" s="3">
        <v>0</v>
      </c>
      <c r="Q9" s="4"/>
      <c r="R9" s="3">
        <v>0</v>
      </c>
      <c r="S9" s="4"/>
      <c r="T9" s="3">
        <v>60</v>
      </c>
      <c r="U9" s="4"/>
      <c r="V9" s="3">
        <v>0</v>
      </c>
      <c r="W9" s="4"/>
      <c r="X9" s="3">
        <v>310</v>
      </c>
      <c r="Y9" s="4"/>
      <c r="Z9" s="3">
        <v>0</v>
      </c>
      <c r="AA9" s="4"/>
      <c r="AB9" s="3">
        <v>176</v>
      </c>
      <c r="AC9" s="4"/>
      <c r="AD9" s="3">
        <v>0</v>
      </c>
      <c r="AE9" s="4"/>
      <c r="AF9" s="3">
        <v>23</v>
      </c>
      <c r="AG9" s="4"/>
      <c r="AH9" s="3">
        <v>0</v>
      </c>
      <c r="AI9" s="4"/>
      <c r="AJ9" s="3">
        <v>61</v>
      </c>
      <c r="AK9" s="4"/>
      <c r="AL9" s="3">
        <v>0</v>
      </c>
      <c r="AM9" s="4"/>
      <c r="AN9" s="3">
        <v>256</v>
      </c>
      <c r="AO9" s="4"/>
      <c r="AP9" s="3">
        <v>0</v>
      </c>
      <c r="AQ9" s="4"/>
      <c r="AR9" s="3">
        <v>163</v>
      </c>
      <c r="AS9" s="4"/>
      <c r="AT9" s="3">
        <v>0</v>
      </c>
      <c r="AU9" s="4"/>
      <c r="AV9" s="3">
        <v>35</v>
      </c>
      <c r="AW9" s="4"/>
      <c r="AX9" s="3">
        <v>0</v>
      </c>
      <c r="AY9" s="4"/>
      <c r="AZ9" s="3">
        <v>27</v>
      </c>
      <c r="BA9" s="4"/>
      <c r="BB9" s="3">
        <v>0</v>
      </c>
      <c r="BC9" s="4"/>
      <c r="BD9" s="3">
        <f>ROUND(H9+L9+P9+T9+X9+AB9+AF9+AJ9+AN9+AR9+AV9+AZ9,5)</f>
        <v>1141</v>
      </c>
      <c r="BE9" s="4"/>
      <c r="BF9" s="3">
        <f>ROUND(J9+N9+R9+V9+Z9+AD9+AH9+AL9+AP9+AT9+AX9+BB9,5)</f>
        <v>1500</v>
      </c>
    </row>
    <row r="10" spans="1:58" ht="15.75" thickBot="1" x14ac:dyDescent="0.3">
      <c r="A10" s="1"/>
      <c r="B10" s="1"/>
      <c r="C10" s="1"/>
      <c r="D10" s="1"/>
      <c r="E10" s="1"/>
      <c r="F10" s="1" t="s">
        <v>9</v>
      </c>
      <c r="G10" s="1"/>
      <c r="H10" s="15">
        <v>50</v>
      </c>
      <c r="I10" s="4"/>
      <c r="J10" s="15">
        <v>2000</v>
      </c>
      <c r="K10" s="4"/>
      <c r="L10" s="15">
        <v>0</v>
      </c>
      <c r="M10" s="4"/>
      <c r="N10" s="15">
        <v>0</v>
      </c>
      <c r="O10" s="4"/>
      <c r="P10" s="15">
        <v>100</v>
      </c>
      <c r="Q10" s="4"/>
      <c r="R10" s="15">
        <v>0</v>
      </c>
      <c r="S10" s="4"/>
      <c r="T10" s="15">
        <v>0</v>
      </c>
      <c r="U10" s="4"/>
      <c r="V10" s="15">
        <v>0</v>
      </c>
      <c r="W10" s="4"/>
      <c r="X10" s="15">
        <v>0</v>
      </c>
      <c r="Y10" s="4"/>
      <c r="Z10" s="15">
        <v>0</v>
      </c>
      <c r="AA10" s="4"/>
      <c r="AB10" s="15">
        <v>0</v>
      </c>
      <c r="AC10" s="4"/>
      <c r="AD10" s="15">
        <v>0</v>
      </c>
      <c r="AE10" s="4"/>
      <c r="AF10" s="15">
        <v>100</v>
      </c>
      <c r="AG10" s="4"/>
      <c r="AH10" s="15">
        <v>0</v>
      </c>
      <c r="AI10" s="4"/>
      <c r="AJ10" s="15">
        <v>70</v>
      </c>
      <c r="AK10" s="4"/>
      <c r="AL10" s="15">
        <v>0</v>
      </c>
      <c r="AM10" s="4"/>
      <c r="AN10" s="15">
        <v>45</v>
      </c>
      <c r="AO10" s="4"/>
      <c r="AP10" s="15">
        <v>0</v>
      </c>
      <c r="AQ10" s="4"/>
      <c r="AR10" s="15">
        <v>210</v>
      </c>
      <c r="AS10" s="4"/>
      <c r="AT10" s="15">
        <v>0</v>
      </c>
      <c r="AU10" s="4"/>
      <c r="AV10" s="15">
        <v>21</v>
      </c>
      <c r="AW10" s="4"/>
      <c r="AX10" s="15">
        <v>0</v>
      </c>
      <c r="AY10" s="4"/>
      <c r="AZ10" s="15">
        <v>811</v>
      </c>
      <c r="BA10" s="4"/>
      <c r="BB10" s="15">
        <v>0</v>
      </c>
      <c r="BC10" s="4"/>
      <c r="BD10" s="15">
        <f>ROUND(H10+L10+P10+T10+X10+AB10+AF10+AJ10+AN10+AR10+AV10+AZ10,5)</f>
        <v>1407</v>
      </c>
      <c r="BE10" s="4"/>
      <c r="BF10" s="15">
        <f>ROUND(J10+N10+R10+V10+Z10+AD10+AH10+AL10+AP10+AT10+AX10+BB10,5)</f>
        <v>2000</v>
      </c>
    </row>
    <row r="11" spans="1:58" x14ac:dyDescent="0.25">
      <c r="A11" s="1"/>
      <c r="B11" s="1"/>
      <c r="C11" s="1"/>
      <c r="D11" s="1"/>
      <c r="E11" s="1" t="s">
        <v>10</v>
      </c>
      <c r="F11" s="1"/>
      <c r="G11" s="1"/>
      <c r="H11" s="3">
        <f>ROUND(SUM(H6:H10),5)</f>
        <v>150</v>
      </c>
      <c r="I11" s="4"/>
      <c r="J11" s="3">
        <f>ROUND(SUM(J6:J10),5)</f>
        <v>17500</v>
      </c>
      <c r="K11" s="4"/>
      <c r="L11" s="3">
        <f>ROUND(SUM(L6:L10),5)</f>
        <v>630</v>
      </c>
      <c r="M11" s="4"/>
      <c r="N11" s="3">
        <f>ROUND(SUM(N6:N10),5)</f>
        <v>0</v>
      </c>
      <c r="O11" s="4"/>
      <c r="P11" s="3">
        <f>ROUND(SUM(P6:P10),5)</f>
        <v>100</v>
      </c>
      <c r="Q11" s="4"/>
      <c r="R11" s="3">
        <f>ROUND(SUM(R6:R10),5)</f>
        <v>0</v>
      </c>
      <c r="S11" s="4"/>
      <c r="T11" s="3">
        <f>ROUND(SUM(T6:T10),5)</f>
        <v>60</v>
      </c>
      <c r="U11" s="4"/>
      <c r="V11" s="3">
        <f>ROUND(SUM(V6:V10),5)</f>
        <v>0</v>
      </c>
      <c r="W11" s="4"/>
      <c r="X11" s="3">
        <f>ROUND(SUM(X6:X10),5)</f>
        <v>410</v>
      </c>
      <c r="Y11" s="4"/>
      <c r="Z11" s="3">
        <f>ROUND(SUM(Z6:Z10),5)</f>
        <v>0</v>
      </c>
      <c r="AA11" s="4"/>
      <c r="AB11" s="3">
        <f>ROUND(SUM(AB6:AB10),5)</f>
        <v>176</v>
      </c>
      <c r="AC11" s="4"/>
      <c r="AD11" s="3">
        <f>ROUND(SUM(AD6:AD10),5)</f>
        <v>0</v>
      </c>
      <c r="AE11" s="4"/>
      <c r="AF11" s="3">
        <f>ROUND(SUM(AF6:AF10),5)</f>
        <v>1123</v>
      </c>
      <c r="AG11" s="4"/>
      <c r="AH11" s="3">
        <f>ROUND(SUM(AH6:AH10),5)</f>
        <v>0</v>
      </c>
      <c r="AI11" s="4"/>
      <c r="AJ11" s="3">
        <f>ROUND(SUM(AJ6:AJ10),5)</f>
        <v>231</v>
      </c>
      <c r="AK11" s="4"/>
      <c r="AL11" s="3">
        <f>ROUND(SUM(AL6:AL10),5)</f>
        <v>0</v>
      </c>
      <c r="AM11" s="4"/>
      <c r="AN11" s="3">
        <f>ROUND(SUM(AN6:AN10),5)</f>
        <v>1401</v>
      </c>
      <c r="AO11" s="4"/>
      <c r="AP11" s="3">
        <f>ROUND(SUM(AP6:AP10),5)</f>
        <v>0</v>
      </c>
      <c r="AQ11" s="4"/>
      <c r="AR11" s="3">
        <f>ROUND(SUM(AR6:AR10),5)</f>
        <v>3883</v>
      </c>
      <c r="AS11" s="4"/>
      <c r="AT11" s="3">
        <f>ROUND(SUM(AT6:AT10),5)</f>
        <v>0</v>
      </c>
      <c r="AU11" s="4"/>
      <c r="AV11" s="3">
        <f>ROUND(SUM(AV6:AV10),5)</f>
        <v>1181</v>
      </c>
      <c r="AW11" s="4"/>
      <c r="AX11" s="3">
        <f>ROUND(SUM(AX6:AX10),5)</f>
        <v>0</v>
      </c>
      <c r="AY11" s="4"/>
      <c r="AZ11" s="3">
        <f>ROUND(SUM(AZ6:AZ10),5)</f>
        <v>8138</v>
      </c>
      <c r="BA11" s="4"/>
      <c r="BB11" s="3">
        <f>ROUND(SUM(BB6:BB10),5)</f>
        <v>0</v>
      </c>
      <c r="BC11" s="4"/>
      <c r="BD11" s="3">
        <f>ROUND(H11+L11+P11+T11+X11+AB11+AF11+AJ11+AN11+AR11+AV11+AZ11,5)</f>
        <v>17483</v>
      </c>
      <c r="BE11" s="4"/>
      <c r="BF11" s="3">
        <f>ROUND(J11+N11+R11+V11+Z11+AD11+AH11+AL11+AP11+AT11+AX11+BB11,5)</f>
        <v>17500</v>
      </c>
    </row>
    <row r="12" spans="1:58" x14ac:dyDescent="0.25">
      <c r="A12" s="1"/>
      <c r="B12" s="1"/>
      <c r="C12" s="1"/>
      <c r="D12" s="1"/>
      <c r="E12" s="1" t="s">
        <v>11</v>
      </c>
      <c r="F12" s="1"/>
      <c r="G12" s="1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3"/>
      <c r="W12" s="4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3"/>
      <c r="AQ12" s="4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</row>
    <row r="13" spans="1:58" ht="15.75" thickBot="1" x14ac:dyDescent="0.3">
      <c r="A13" s="1"/>
      <c r="B13" s="1"/>
      <c r="C13" s="1"/>
      <c r="D13" s="1"/>
      <c r="E13" s="1"/>
      <c r="F13" s="1" t="s">
        <v>12</v>
      </c>
      <c r="G13" s="1"/>
      <c r="H13" s="15">
        <v>0</v>
      </c>
      <c r="I13" s="4"/>
      <c r="J13" s="3"/>
      <c r="K13" s="4"/>
      <c r="L13" s="15">
        <v>3000</v>
      </c>
      <c r="M13" s="4"/>
      <c r="N13" s="3"/>
      <c r="O13" s="4"/>
      <c r="P13" s="15">
        <v>800</v>
      </c>
      <c r="Q13" s="4"/>
      <c r="R13" s="3"/>
      <c r="S13" s="4"/>
      <c r="T13" s="15">
        <v>0</v>
      </c>
      <c r="U13" s="4"/>
      <c r="V13" s="3"/>
      <c r="W13" s="4"/>
      <c r="X13" s="15">
        <v>0</v>
      </c>
      <c r="Y13" s="4"/>
      <c r="Z13" s="3"/>
      <c r="AA13" s="4"/>
      <c r="AB13" s="15">
        <v>-400</v>
      </c>
      <c r="AC13" s="4"/>
      <c r="AD13" s="3"/>
      <c r="AE13" s="4"/>
      <c r="AF13" s="15">
        <v>0</v>
      </c>
      <c r="AG13" s="4"/>
      <c r="AH13" s="3"/>
      <c r="AI13" s="4"/>
      <c r="AJ13" s="15">
        <v>0</v>
      </c>
      <c r="AK13" s="4"/>
      <c r="AL13" s="3"/>
      <c r="AM13" s="4"/>
      <c r="AN13" s="15">
        <v>0</v>
      </c>
      <c r="AO13" s="4"/>
      <c r="AP13" s="3"/>
      <c r="AQ13" s="4"/>
      <c r="AR13" s="15">
        <v>0</v>
      </c>
      <c r="AS13" s="4"/>
      <c r="AT13" s="3"/>
      <c r="AU13" s="4"/>
      <c r="AV13" s="15">
        <v>0</v>
      </c>
      <c r="AW13" s="4"/>
      <c r="AX13" s="3"/>
      <c r="AY13" s="4"/>
      <c r="AZ13" s="15">
        <v>0</v>
      </c>
      <c r="BA13" s="4"/>
      <c r="BB13" s="3"/>
      <c r="BC13" s="4"/>
      <c r="BD13" s="15">
        <f>ROUND(H13+L13+P13+T13+X13+AB13+AF13+AJ13+AN13+AR13+AV13+AZ13,5)</f>
        <v>3400</v>
      </c>
      <c r="BE13" s="4"/>
      <c r="BF13" s="3"/>
    </row>
    <row r="14" spans="1:58" x14ac:dyDescent="0.25">
      <c r="A14" s="1"/>
      <c r="B14" s="1"/>
      <c r="C14" s="1"/>
      <c r="D14" s="1"/>
      <c r="E14" s="1" t="s">
        <v>13</v>
      </c>
      <c r="F14" s="1"/>
      <c r="G14" s="1"/>
      <c r="H14" s="3">
        <f>ROUND(SUM(H12:H13),5)</f>
        <v>0</v>
      </c>
      <c r="I14" s="4"/>
      <c r="J14" s="3"/>
      <c r="K14" s="4"/>
      <c r="L14" s="3">
        <f>ROUND(SUM(L12:L13),5)</f>
        <v>3000</v>
      </c>
      <c r="M14" s="4"/>
      <c r="N14" s="3"/>
      <c r="O14" s="4"/>
      <c r="P14" s="3">
        <f>ROUND(SUM(P12:P13),5)</f>
        <v>800</v>
      </c>
      <c r="Q14" s="4"/>
      <c r="R14" s="3"/>
      <c r="S14" s="4"/>
      <c r="T14" s="3">
        <f>ROUND(SUM(T12:T13),5)</f>
        <v>0</v>
      </c>
      <c r="U14" s="4"/>
      <c r="V14" s="3"/>
      <c r="W14" s="4"/>
      <c r="X14" s="3">
        <f>ROUND(SUM(X12:X13),5)</f>
        <v>0</v>
      </c>
      <c r="Y14" s="4"/>
      <c r="Z14" s="3"/>
      <c r="AA14" s="4"/>
      <c r="AB14" s="3">
        <f>ROUND(SUM(AB12:AB13),5)</f>
        <v>-400</v>
      </c>
      <c r="AC14" s="4"/>
      <c r="AD14" s="3"/>
      <c r="AE14" s="4"/>
      <c r="AF14" s="3">
        <f>ROUND(SUM(AF12:AF13),5)</f>
        <v>0</v>
      </c>
      <c r="AG14" s="4"/>
      <c r="AH14" s="3"/>
      <c r="AI14" s="4"/>
      <c r="AJ14" s="3">
        <f>ROUND(SUM(AJ12:AJ13),5)</f>
        <v>0</v>
      </c>
      <c r="AK14" s="4"/>
      <c r="AL14" s="3"/>
      <c r="AM14" s="4"/>
      <c r="AN14" s="3">
        <f>ROUND(SUM(AN12:AN13),5)</f>
        <v>0</v>
      </c>
      <c r="AO14" s="4"/>
      <c r="AP14" s="3"/>
      <c r="AQ14" s="4"/>
      <c r="AR14" s="3">
        <f>ROUND(SUM(AR12:AR13),5)</f>
        <v>0</v>
      </c>
      <c r="AS14" s="4"/>
      <c r="AT14" s="3"/>
      <c r="AU14" s="4"/>
      <c r="AV14" s="3">
        <f>ROUND(SUM(AV12:AV13),5)</f>
        <v>0</v>
      </c>
      <c r="AW14" s="4"/>
      <c r="AX14" s="3"/>
      <c r="AY14" s="4"/>
      <c r="AZ14" s="3">
        <f>ROUND(SUM(AZ12:AZ13),5)</f>
        <v>0</v>
      </c>
      <c r="BA14" s="4"/>
      <c r="BB14" s="3"/>
      <c r="BC14" s="4"/>
      <c r="BD14" s="3">
        <f>ROUND(H14+L14+P14+T14+X14+AB14+AF14+AJ14+AN14+AR14+AV14+AZ14,5)</f>
        <v>3400</v>
      </c>
      <c r="BE14" s="4"/>
      <c r="BF14" s="3"/>
    </row>
    <row r="15" spans="1:58" x14ac:dyDescent="0.25">
      <c r="A15" s="1"/>
      <c r="B15" s="1"/>
      <c r="C15" s="1"/>
      <c r="D15" s="1"/>
      <c r="E15" s="1" t="s">
        <v>14</v>
      </c>
      <c r="F15" s="1"/>
      <c r="G15" s="1"/>
      <c r="H15" s="3"/>
      <c r="I15" s="4"/>
      <c r="J15" s="3"/>
      <c r="K15" s="4"/>
      <c r="L15" s="3"/>
      <c r="M15" s="4"/>
      <c r="N15" s="3"/>
      <c r="O15" s="4"/>
      <c r="P15" s="3"/>
      <c r="Q15" s="4"/>
      <c r="R15" s="3"/>
      <c r="S15" s="4"/>
      <c r="T15" s="3"/>
      <c r="U15" s="4"/>
      <c r="V15" s="3"/>
      <c r="W15" s="4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3"/>
      <c r="AQ15" s="4"/>
      <c r="AR15" s="3"/>
      <c r="AS15" s="4"/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</row>
    <row r="16" spans="1:58" x14ac:dyDescent="0.25">
      <c r="A16" s="1"/>
      <c r="B16" s="1"/>
      <c r="C16" s="1"/>
      <c r="D16" s="1"/>
      <c r="E16" s="1"/>
      <c r="F16" s="1" t="s">
        <v>15</v>
      </c>
      <c r="G16" s="1"/>
      <c r="H16" s="3">
        <v>0</v>
      </c>
      <c r="I16" s="4"/>
      <c r="J16" s="3">
        <v>400</v>
      </c>
      <c r="K16" s="4"/>
      <c r="L16" s="3">
        <v>0</v>
      </c>
      <c r="M16" s="4"/>
      <c r="N16" s="3">
        <v>0</v>
      </c>
      <c r="O16" s="4"/>
      <c r="P16" s="3">
        <v>0</v>
      </c>
      <c r="Q16" s="4"/>
      <c r="R16" s="3">
        <v>0</v>
      </c>
      <c r="S16" s="4"/>
      <c r="T16" s="3">
        <v>0</v>
      </c>
      <c r="U16" s="4"/>
      <c r="V16" s="3">
        <v>0</v>
      </c>
      <c r="W16" s="4"/>
      <c r="X16" s="3">
        <v>0</v>
      </c>
      <c r="Y16" s="4"/>
      <c r="Z16" s="3">
        <v>0</v>
      </c>
      <c r="AA16" s="4"/>
      <c r="AB16" s="3">
        <v>0</v>
      </c>
      <c r="AC16" s="4"/>
      <c r="AD16" s="3">
        <v>0</v>
      </c>
      <c r="AE16" s="4"/>
      <c r="AF16" s="3">
        <v>0</v>
      </c>
      <c r="AG16" s="4"/>
      <c r="AH16" s="3">
        <v>0</v>
      </c>
      <c r="AI16" s="4"/>
      <c r="AJ16" s="3">
        <v>0</v>
      </c>
      <c r="AK16" s="4"/>
      <c r="AL16" s="3">
        <v>0</v>
      </c>
      <c r="AM16" s="4"/>
      <c r="AN16" s="3">
        <v>0</v>
      </c>
      <c r="AO16" s="4"/>
      <c r="AP16" s="3">
        <v>0</v>
      </c>
      <c r="AQ16" s="4"/>
      <c r="AR16" s="3">
        <v>0</v>
      </c>
      <c r="AS16" s="4"/>
      <c r="AT16" s="3">
        <v>0</v>
      </c>
      <c r="AU16" s="4"/>
      <c r="AV16" s="3">
        <v>0</v>
      </c>
      <c r="AW16" s="4"/>
      <c r="AX16" s="3">
        <v>0</v>
      </c>
      <c r="AY16" s="4"/>
      <c r="AZ16" s="3">
        <v>544.52</v>
      </c>
      <c r="BA16" s="4"/>
      <c r="BB16" s="3">
        <v>0</v>
      </c>
      <c r="BC16" s="4"/>
      <c r="BD16" s="3">
        <f t="shared" ref="BD16:BD24" si="0">ROUND(H16+L16+P16+T16+X16+AB16+AF16+AJ16+AN16+AR16+AV16+AZ16,5)</f>
        <v>544.52</v>
      </c>
      <c r="BE16" s="4"/>
      <c r="BF16" s="3">
        <f t="shared" ref="BF16:BF24" si="1">ROUND(J16+N16+R16+V16+Z16+AD16+AH16+AL16+AP16+AT16+AX16+BB16,5)</f>
        <v>400</v>
      </c>
    </row>
    <row r="17" spans="1:58" x14ac:dyDescent="0.25">
      <c r="A17" s="1"/>
      <c r="B17" s="1"/>
      <c r="C17" s="1"/>
      <c r="D17" s="1"/>
      <c r="E17" s="1"/>
      <c r="F17" s="1" t="s">
        <v>16</v>
      </c>
      <c r="G17" s="1"/>
      <c r="H17" s="3">
        <v>0</v>
      </c>
      <c r="I17" s="4"/>
      <c r="J17" s="3">
        <v>5000</v>
      </c>
      <c r="K17" s="4"/>
      <c r="L17" s="3">
        <v>0</v>
      </c>
      <c r="M17" s="4"/>
      <c r="N17" s="3">
        <v>0</v>
      </c>
      <c r="O17" s="4"/>
      <c r="P17" s="3">
        <v>0</v>
      </c>
      <c r="Q17" s="4"/>
      <c r="R17" s="3">
        <v>0</v>
      </c>
      <c r="S17" s="4"/>
      <c r="T17" s="3">
        <v>0</v>
      </c>
      <c r="U17" s="4"/>
      <c r="V17" s="3">
        <v>0</v>
      </c>
      <c r="W17" s="4"/>
      <c r="X17" s="3">
        <v>0</v>
      </c>
      <c r="Y17" s="4"/>
      <c r="Z17" s="3">
        <v>0</v>
      </c>
      <c r="AA17" s="4"/>
      <c r="AB17" s="3">
        <v>0</v>
      </c>
      <c r="AC17" s="4"/>
      <c r="AD17" s="3">
        <v>0</v>
      </c>
      <c r="AE17" s="4"/>
      <c r="AF17" s="3">
        <v>0</v>
      </c>
      <c r="AG17" s="4"/>
      <c r="AH17" s="3">
        <v>0</v>
      </c>
      <c r="AI17" s="4"/>
      <c r="AJ17" s="3">
        <v>895</v>
      </c>
      <c r="AK17" s="4"/>
      <c r="AL17" s="3">
        <v>0</v>
      </c>
      <c r="AM17" s="4"/>
      <c r="AN17" s="3">
        <v>2452.65</v>
      </c>
      <c r="AO17" s="4"/>
      <c r="AP17" s="3">
        <v>0</v>
      </c>
      <c r="AQ17" s="4"/>
      <c r="AR17" s="3">
        <v>2012</v>
      </c>
      <c r="AS17" s="4"/>
      <c r="AT17" s="3">
        <v>0</v>
      </c>
      <c r="AU17" s="4"/>
      <c r="AV17" s="3">
        <v>47</v>
      </c>
      <c r="AW17" s="4"/>
      <c r="AX17" s="3">
        <v>0</v>
      </c>
      <c r="AY17" s="4"/>
      <c r="AZ17" s="3">
        <v>442.97</v>
      </c>
      <c r="BA17" s="4"/>
      <c r="BB17" s="3">
        <v>0</v>
      </c>
      <c r="BC17" s="4"/>
      <c r="BD17" s="3">
        <f t="shared" si="0"/>
        <v>5849.62</v>
      </c>
      <c r="BE17" s="4"/>
      <c r="BF17" s="3">
        <f t="shared" si="1"/>
        <v>5000</v>
      </c>
    </row>
    <row r="18" spans="1:58" x14ac:dyDescent="0.25">
      <c r="A18" s="1"/>
      <c r="B18" s="1"/>
      <c r="C18" s="1"/>
      <c r="D18" s="1"/>
      <c r="E18" s="1"/>
      <c r="F18" s="1" t="s">
        <v>17</v>
      </c>
      <c r="G18" s="1"/>
      <c r="H18" s="3">
        <v>0</v>
      </c>
      <c r="I18" s="4"/>
      <c r="J18" s="3">
        <v>400</v>
      </c>
      <c r="K18" s="4"/>
      <c r="L18" s="3">
        <v>0</v>
      </c>
      <c r="M18" s="4"/>
      <c r="N18" s="3">
        <v>0</v>
      </c>
      <c r="O18" s="4"/>
      <c r="P18" s="3">
        <v>0</v>
      </c>
      <c r="Q18" s="4"/>
      <c r="R18" s="3">
        <v>0</v>
      </c>
      <c r="S18" s="4"/>
      <c r="T18" s="3">
        <v>0</v>
      </c>
      <c r="U18" s="4"/>
      <c r="V18" s="3">
        <v>0</v>
      </c>
      <c r="W18" s="4"/>
      <c r="X18" s="3">
        <v>0</v>
      </c>
      <c r="Y18" s="4"/>
      <c r="Z18" s="3">
        <v>0</v>
      </c>
      <c r="AA18" s="4"/>
      <c r="AB18" s="3">
        <v>0</v>
      </c>
      <c r="AC18" s="4"/>
      <c r="AD18" s="3">
        <v>0</v>
      </c>
      <c r="AE18" s="4"/>
      <c r="AF18" s="3">
        <v>0</v>
      </c>
      <c r="AG18" s="4"/>
      <c r="AH18" s="3">
        <v>0</v>
      </c>
      <c r="AI18" s="4"/>
      <c r="AJ18" s="3">
        <v>0</v>
      </c>
      <c r="AK18" s="4"/>
      <c r="AL18" s="3">
        <v>0</v>
      </c>
      <c r="AM18" s="4"/>
      <c r="AN18" s="3">
        <v>126</v>
      </c>
      <c r="AO18" s="4"/>
      <c r="AP18" s="3">
        <v>0</v>
      </c>
      <c r="AQ18" s="4"/>
      <c r="AR18" s="3">
        <v>120</v>
      </c>
      <c r="AS18" s="4"/>
      <c r="AT18" s="3">
        <v>0</v>
      </c>
      <c r="AU18" s="4"/>
      <c r="AV18" s="3">
        <v>0</v>
      </c>
      <c r="AW18" s="4"/>
      <c r="AX18" s="3">
        <v>0</v>
      </c>
      <c r="AY18" s="4"/>
      <c r="AZ18" s="3">
        <v>28</v>
      </c>
      <c r="BA18" s="4"/>
      <c r="BB18" s="3">
        <v>0</v>
      </c>
      <c r="BC18" s="4"/>
      <c r="BD18" s="3">
        <f t="shared" si="0"/>
        <v>274</v>
      </c>
      <c r="BE18" s="4"/>
      <c r="BF18" s="3">
        <f t="shared" si="1"/>
        <v>400</v>
      </c>
    </row>
    <row r="19" spans="1:58" x14ac:dyDescent="0.25">
      <c r="A19" s="1"/>
      <c r="B19" s="1"/>
      <c r="C19" s="1"/>
      <c r="D19" s="1"/>
      <c r="E19" s="1"/>
      <c r="F19" s="1" t="s">
        <v>18</v>
      </c>
      <c r="G19" s="1"/>
      <c r="H19" s="3">
        <v>40</v>
      </c>
      <c r="I19" s="4"/>
      <c r="J19" s="3">
        <v>300</v>
      </c>
      <c r="K19" s="4"/>
      <c r="L19" s="3">
        <v>0</v>
      </c>
      <c r="M19" s="4"/>
      <c r="N19" s="3">
        <v>0</v>
      </c>
      <c r="O19" s="4"/>
      <c r="P19" s="3">
        <v>-2.1</v>
      </c>
      <c r="Q19" s="4"/>
      <c r="R19" s="3">
        <v>0</v>
      </c>
      <c r="S19" s="4"/>
      <c r="T19" s="3">
        <v>0</v>
      </c>
      <c r="U19" s="4"/>
      <c r="V19" s="3">
        <v>0</v>
      </c>
      <c r="W19" s="4"/>
      <c r="X19" s="3">
        <v>80</v>
      </c>
      <c r="Y19" s="4"/>
      <c r="Z19" s="3">
        <v>0</v>
      </c>
      <c r="AA19" s="4"/>
      <c r="AB19" s="3">
        <v>-4.24</v>
      </c>
      <c r="AC19" s="4"/>
      <c r="AD19" s="3">
        <v>0</v>
      </c>
      <c r="AE19" s="4"/>
      <c r="AF19" s="3">
        <v>0</v>
      </c>
      <c r="AG19" s="4"/>
      <c r="AH19" s="3">
        <v>0</v>
      </c>
      <c r="AI19" s="4"/>
      <c r="AJ19" s="3">
        <v>0</v>
      </c>
      <c r="AK19" s="4"/>
      <c r="AL19" s="3">
        <v>0</v>
      </c>
      <c r="AM19" s="4"/>
      <c r="AN19" s="3">
        <v>0</v>
      </c>
      <c r="AO19" s="4"/>
      <c r="AP19" s="3">
        <v>0</v>
      </c>
      <c r="AQ19" s="4"/>
      <c r="AR19" s="3">
        <v>40</v>
      </c>
      <c r="AS19" s="4"/>
      <c r="AT19" s="3">
        <v>0</v>
      </c>
      <c r="AU19" s="4"/>
      <c r="AV19" s="3">
        <v>0</v>
      </c>
      <c r="AW19" s="4"/>
      <c r="AX19" s="3">
        <v>0</v>
      </c>
      <c r="AY19" s="4"/>
      <c r="AZ19" s="3">
        <v>-2.12</v>
      </c>
      <c r="BA19" s="4"/>
      <c r="BB19" s="3">
        <v>0</v>
      </c>
      <c r="BC19" s="4"/>
      <c r="BD19" s="3">
        <f t="shared" si="0"/>
        <v>151.54</v>
      </c>
      <c r="BE19" s="4"/>
      <c r="BF19" s="3">
        <f t="shared" si="1"/>
        <v>300</v>
      </c>
    </row>
    <row r="20" spans="1:58" x14ac:dyDescent="0.25">
      <c r="A20" s="1"/>
      <c r="B20" s="1"/>
      <c r="C20" s="1"/>
      <c r="D20" s="1"/>
      <c r="E20" s="1"/>
      <c r="F20" s="1" t="s">
        <v>19</v>
      </c>
      <c r="G20" s="1"/>
      <c r="H20" s="3">
        <v>0</v>
      </c>
      <c r="I20" s="4"/>
      <c r="J20" s="3">
        <v>300</v>
      </c>
      <c r="K20" s="4"/>
      <c r="L20" s="3">
        <v>0</v>
      </c>
      <c r="M20" s="4"/>
      <c r="N20" s="3">
        <v>0</v>
      </c>
      <c r="O20" s="4"/>
      <c r="P20" s="3">
        <v>0</v>
      </c>
      <c r="Q20" s="4"/>
      <c r="R20" s="3">
        <v>0</v>
      </c>
      <c r="S20" s="4"/>
      <c r="T20" s="3">
        <v>10</v>
      </c>
      <c r="U20" s="4"/>
      <c r="V20" s="3">
        <v>0</v>
      </c>
      <c r="W20" s="4"/>
      <c r="X20" s="3">
        <v>40</v>
      </c>
      <c r="Y20" s="4"/>
      <c r="Z20" s="3">
        <v>0</v>
      </c>
      <c r="AA20" s="4"/>
      <c r="AB20" s="3">
        <v>16.29</v>
      </c>
      <c r="AC20" s="4"/>
      <c r="AD20" s="3">
        <v>0</v>
      </c>
      <c r="AE20" s="4"/>
      <c r="AF20" s="3">
        <v>10</v>
      </c>
      <c r="AG20" s="4"/>
      <c r="AH20" s="3">
        <v>0</v>
      </c>
      <c r="AI20" s="4"/>
      <c r="AJ20" s="3">
        <v>20</v>
      </c>
      <c r="AK20" s="4"/>
      <c r="AL20" s="3">
        <v>0</v>
      </c>
      <c r="AM20" s="4"/>
      <c r="AN20" s="3">
        <v>-1.32</v>
      </c>
      <c r="AO20" s="4"/>
      <c r="AP20" s="3">
        <v>0</v>
      </c>
      <c r="AQ20" s="4"/>
      <c r="AR20" s="3">
        <v>40</v>
      </c>
      <c r="AS20" s="4"/>
      <c r="AT20" s="3">
        <v>0</v>
      </c>
      <c r="AU20" s="4"/>
      <c r="AV20" s="3">
        <v>0</v>
      </c>
      <c r="AW20" s="4"/>
      <c r="AX20" s="3">
        <v>0</v>
      </c>
      <c r="AY20" s="4"/>
      <c r="AZ20" s="3">
        <v>-2.12</v>
      </c>
      <c r="BA20" s="4"/>
      <c r="BB20" s="3">
        <v>0</v>
      </c>
      <c r="BC20" s="4"/>
      <c r="BD20" s="3">
        <f t="shared" si="0"/>
        <v>132.85</v>
      </c>
      <c r="BE20" s="4"/>
      <c r="BF20" s="3">
        <f t="shared" si="1"/>
        <v>300</v>
      </c>
    </row>
    <row r="21" spans="1:58" x14ac:dyDescent="0.25">
      <c r="A21" s="1"/>
      <c r="B21" s="1"/>
      <c r="C21" s="1"/>
      <c r="D21" s="1"/>
      <c r="E21" s="1"/>
      <c r="F21" s="1" t="s">
        <v>20</v>
      </c>
      <c r="G21" s="1"/>
      <c r="H21" s="3">
        <v>0</v>
      </c>
      <c r="I21" s="4"/>
      <c r="J21" s="3">
        <v>250</v>
      </c>
      <c r="K21" s="4"/>
      <c r="L21" s="3">
        <v>0</v>
      </c>
      <c r="M21" s="4"/>
      <c r="N21" s="3">
        <v>0</v>
      </c>
      <c r="O21" s="4"/>
      <c r="P21" s="3">
        <v>0</v>
      </c>
      <c r="Q21" s="4"/>
      <c r="R21" s="3">
        <v>0</v>
      </c>
      <c r="S21" s="4"/>
      <c r="T21" s="3">
        <v>0</v>
      </c>
      <c r="U21" s="4"/>
      <c r="V21" s="3">
        <v>0</v>
      </c>
      <c r="W21" s="4"/>
      <c r="X21" s="3">
        <v>25</v>
      </c>
      <c r="Y21" s="4"/>
      <c r="Z21" s="3">
        <v>0</v>
      </c>
      <c r="AA21" s="4"/>
      <c r="AB21" s="3">
        <v>22.35</v>
      </c>
      <c r="AC21" s="4"/>
      <c r="AD21" s="3">
        <v>0</v>
      </c>
      <c r="AE21" s="4"/>
      <c r="AF21" s="3">
        <v>0</v>
      </c>
      <c r="AG21" s="4"/>
      <c r="AH21" s="3">
        <v>0</v>
      </c>
      <c r="AI21" s="4"/>
      <c r="AJ21" s="3">
        <v>0</v>
      </c>
      <c r="AK21" s="4"/>
      <c r="AL21" s="3">
        <v>0</v>
      </c>
      <c r="AM21" s="4"/>
      <c r="AN21" s="3">
        <v>0</v>
      </c>
      <c r="AO21" s="4"/>
      <c r="AP21" s="3">
        <v>0</v>
      </c>
      <c r="AQ21" s="4"/>
      <c r="AR21" s="3">
        <v>25</v>
      </c>
      <c r="AS21" s="4"/>
      <c r="AT21" s="3">
        <v>0</v>
      </c>
      <c r="AU21" s="4"/>
      <c r="AV21" s="3">
        <v>0</v>
      </c>
      <c r="AW21" s="4"/>
      <c r="AX21" s="3">
        <v>0</v>
      </c>
      <c r="AY21" s="4"/>
      <c r="AZ21" s="3">
        <v>-1.33</v>
      </c>
      <c r="BA21" s="4"/>
      <c r="BB21" s="3">
        <v>0</v>
      </c>
      <c r="BC21" s="4"/>
      <c r="BD21" s="3">
        <f t="shared" si="0"/>
        <v>71.02</v>
      </c>
      <c r="BE21" s="4"/>
      <c r="BF21" s="3">
        <f t="shared" si="1"/>
        <v>250</v>
      </c>
    </row>
    <row r="22" spans="1:58" x14ac:dyDescent="0.25">
      <c r="A22" s="1"/>
      <c r="B22" s="1"/>
      <c r="C22" s="1"/>
      <c r="D22" s="1"/>
      <c r="E22" s="1"/>
      <c r="F22" s="1" t="s">
        <v>21</v>
      </c>
      <c r="G22" s="1"/>
      <c r="H22" s="3">
        <v>0</v>
      </c>
      <c r="I22" s="4"/>
      <c r="J22" s="3">
        <v>50</v>
      </c>
      <c r="K22" s="4"/>
      <c r="L22" s="3">
        <v>0</v>
      </c>
      <c r="M22" s="4"/>
      <c r="N22" s="3">
        <v>0</v>
      </c>
      <c r="O22" s="4"/>
      <c r="P22" s="3">
        <v>0</v>
      </c>
      <c r="Q22" s="4"/>
      <c r="R22" s="3">
        <v>0</v>
      </c>
      <c r="S22" s="4"/>
      <c r="T22" s="3">
        <v>0</v>
      </c>
      <c r="U22" s="4"/>
      <c r="V22" s="3">
        <v>0</v>
      </c>
      <c r="W22" s="4"/>
      <c r="X22" s="3">
        <v>0</v>
      </c>
      <c r="Y22" s="4"/>
      <c r="Z22" s="3">
        <v>0</v>
      </c>
      <c r="AA22" s="4"/>
      <c r="AB22" s="3">
        <v>0</v>
      </c>
      <c r="AC22" s="4"/>
      <c r="AD22" s="3">
        <v>0</v>
      </c>
      <c r="AE22" s="4"/>
      <c r="AF22" s="3">
        <v>0</v>
      </c>
      <c r="AG22" s="4"/>
      <c r="AH22" s="3">
        <v>0</v>
      </c>
      <c r="AI22" s="4"/>
      <c r="AJ22" s="3">
        <v>0</v>
      </c>
      <c r="AK22" s="4"/>
      <c r="AL22" s="3">
        <v>0</v>
      </c>
      <c r="AM22" s="4"/>
      <c r="AN22" s="3">
        <v>0</v>
      </c>
      <c r="AO22" s="4"/>
      <c r="AP22" s="3">
        <v>0</v>
      </c>
      <c r="AQ22" s="4"/>
      <c r="AR22" s="3">
        <v>0</v>
      </c>
      <c r="AS22" s="4"/>
      <c r="AT22" s="3">
        <v>0</v>
      </c>
      <c r="AU22" s="4"/>
      <c r="AV22" s="3">
        <v>0</v>
      </c>
      <c r="AW22" s="4"/>
      <c r="AX22" s="3">
        <v>0</v>
      </c>
      <c r="AY22" s="4"/>
      <c r="AZ22" s="3">
        <v>0</v>
      </c>
      <c r="BA22" s="4"/>
      <c r="BB22" s="3">
        <v>0</v>
      </c>
      <c r="BC22" s="4"/>
      <c r="BD22" s="3">
        <f t="shared" si="0"/>
        <v>0</v>
      </c>
      <c r="BE22" s="4"/>
      <c r="BF22" s="3">
        <f t="shared" si="1"/>
        <v>50</v>
      </c>
    </row>
    <row r="23" spans="1:58" ht="15.75" thickBot="1" x14ac:dyDescent="0.3">
      <c r="A23" s="1"/>
      <c r="B23" s="1"/>
      <c r="C23" s="1"/>
      <c r="D23" s="1"/>
      <c r="E23" s="1"/>
      <c r="F23" s="1" t="s">
        <v>22</v>
      </c>
      <c r="G23" s="1"/>
      <c r="H23" s="15">
        <v>0</v>
      </c>
      <c r="I23" s="4"/>
      <c r="J23" s="15">
        <v>50</v>
      </c>
      <c r="K23" s="4"/>
      <c r="L23" s="15">
        <v>0</v>
      </c>
      <c r="M23" s="4"/>
      <c r="N23" s="15">
        <v>0</v>
      </c>
      <c r="O23" s="4"/>
      <c r="P23" s="15">
        <v>0</v>
      </c>
      <c r="Q23" s="4"/>
      <c r="R23" s="15">
        <v>0</v>
      </c>
      <c r="S23" s="4"/>
      <c r="T23" s="15">
        <v>0</v>
      </c>
      <c r="U23" s="4"/>
      <c r="V23" s="15">
        <v>0</v>
      </c>
      <c r="W23" s="4"/>
      <c r="X23" s="15">
        <v>0</v>
      </c>
      <c r="Y23" s="4"/>
      <c r="Z23" s="15">
        <v>0</v>
      </c>
      <c r="AA23" s="4"/>
      <c r="AB23" s="15">
        <v>4</v>
      </c>
      <c r="AC23" s="4"/>
      <c r="AD23" s="15">
        <v>0</v>
      </c>
      <c r="AE23" s="4"/>
      <c r="AF23" s="15">
        <v>0</v>
      </c>
      <c r="AG23" s="4"/>
      <c r="AH23" s="15">
        <v>0</v>
      </c>
      <c r="AI23" s="4"/>
      <c r="AJ23" s="15">
        <v>0</v>
      </c>
      <c r="AK23" s="4"/>
      <c r="AL23" s="15">
        <v>0</v>
      </c>
      <c r="AM23" s="4"/>
      <c r="AN23" s="15">
        <v>24</v>
      </c>
      <c r="AO23" s="4"/>
      <c r="AP23" s="15">
        <v>0</v>
      </c>
      <c r="AQ23" s="4"/>
      <c r="AR23" s="15">
        <v>6</v>
      </c>
      <c r="AS23" s="4"/>
      <c r="AT23" s="15">
        <v>0</v>
      </c>
      <c r="AU23" s="4"/>
      <c r="AV23" s="15">
        <v>0</v>
      </c>
      <c r="AW23" s="4"/>
      <c r="AX23" s="15">
        <v>0</v>
      </c>
      <c r="AY23" s="4"/>
      <c r="AZ23" s="15">
        <v>0</v>
      </c>
      <c r="BA23" s="4"/>
      <c r="BB23" s="15">
        <v>0</v>
      </c>
      <c r="BC23" s="4"/>
      <c r="BD23" s="15">
        <f t="shared" si="0"/>
        <v>34</v>
      </c>
      <c r="BE23" s="4"/>
      <c r="BF23" s="15">
        <f t="shared" si="1"/>
        <v>50</v>
      </c>
    </row>
    <row r="24" spans="1:58" x14ac:dyDescent="0.25">
      <c r="A24" s="1"/>
      <c r="B24" s="1"/>
      <c r="C24" s="1"/>
      <c r="D24" s="1"/>
      <c r="E24" s="1" t="s">
        <v>23</v>
      </c>
      <c r="F24" s="1"/>
      <c r="G24" s="1"/>
      <c r="H24" s="3">
        <f>ROUND(SUM(H15:H23),5)</f>
        <v>40</v>
      </c>
      <c r="I24" s="4"/>
      <c r="J24" s="3">
        <f>ROUND(SUM(J15:J23),5)</f>
        <v>6750</v>
      </c>
      <c r="K24" s="4"/>
      <c r="L24" s="3">
        <f>ROUND(SUM(L15:L23),5)</f>
        <v>0</v>
      </c>
      <c r="M24" s="4"/>
      <c r="N24" s="3">
        <f>ROUND(SUM(N15:N23),5)</f>
        <v>0</v>
      </c>
      <c r="O24" s="4"/>
      <c r="P24" s="3">
        <f>ROUND(SUM(P15:P23),5)</f>
        <v>-2.1</v>
      </c>
      <c r="Q24" s="4"/>
      <c r="R24" s="3">
        <f>ROUND(SUM(R15:R23),5)</f>
        <v>0</v>
      </c>
      <c r="S24" s="4"/>
      <c r="T24" s="3">
        <f>ROUND(SUM(T15:T23),5)</f>
        <v>10</v>
      </c>
      <c r="U24" s="4"/>
      <c r="V24" s="3">
        <f>ROUND(SUM(V15:V23),5)</f>
        <v>0</v>
      </c>
      <c r="W24" s="4"/>
      <c r="X24" s="3">
        <f>ROUND(SUM(X15:X23),5)</f>
        <v>145</v>
      </c>
      <c r="Y24" s="4"/>
      <c r="Z24" s="3">
        <f>ROUND(SUM(Z15:Z23),5)</f>
        <v>0</v>
      </c>
      <c r="AA24" s="4"/>
      <c r="AB24" s="3">
        <f>ROUND(SUM(AB15:AB23),5)</f>
        <v>38.4</v>
      </c>
      <c r="AC24" s="4"/>
      <c r="AD24" s="3">
        <f>ROUND(SUM(AD15:AD23),5)</f>
        <v>0</v>
      </c>
      <c r="AE24" s="4"/>
      <c r="AF24" s="3">
        <f>ROUND(SUM(AF15:AF23),5)</f>
        <v>10</v>
      </c>
      <c r="AG24" s="4"/>
      <c r="AH24" s="3">
        <f>ROUND(SUM(AH15:AH23),5)</f>
        <v>0</v>
      </c>
      <c r="AI24" s="4"/>
      <c r="AJ24" s="3">
        <f>ROUND(SUM(AJ15:AJ23),5)</f>
        <v>915</v>
      </c>
      <c r="AK24" s="4"/>
      <c r="AL24" s="3">
        <f>ROUND(SUM(AL15:AL23),5)</f>
        <v>0</v>
      </c>
      <c r="AM24" s="4"/>
      <c r="AN24" s="3">
        <f>ROUND(SUM(AN15:AN23),5)</f>
        <v>2601.33</v>
      </c>
      <c r="AO24" s="4"/>
      <c r="AP24" s="3">
        <f>ROUND(SUM(AP15:AP23),5)</f>
        <v>0</v>
      </c>
      <c r="AQ24" s="4"/>
      <c r="AR24" s="3">
        <f>ROUND(SUM(AR15:AR23),5)</f>
        <v>2243</v>
      </c>
      <c r="AS24" s="4"/>
      <c r="AT24" s="3">
        <f>ROUND(SUM(AT15:AT23),5)</f>
        <v>0</v>
      </c>
      <c r="AU24" s="4"/>
      <c r="AV24" s="3">
        <f>ROUND(SUM(AV15:AV23),5)</f>
        <v>47</v>
      </c>
      <c r="AW24" s="4"/>
      <c r="AX24" s="3">
        <f>ROUND(SUM(AX15:AX23),5)</f>
        <v>0</v>
      </c>
      <c r="AY24" s="4"/>
      <c r="AZ24" s="3">
        <f>ROUND(SUM(AZ15:AZ23),5)</f>
        <v>1009.92</v>
      </c>
      <c r="BA24" s="4"/>
      <c r="BB24" s="3">
        <f>ROUND(SUM(BB15:BB23),5)</f>
        <v>0</v>
      </c>
      <c r="BC24" s="4"/>
      <c r="BD24" s="3">
        <f t="shared" si="0"/>
        <v>7057.55</v>
      </c>
      <c r="BE24" s="4"/>
      <c r="BF24" s="3">
        <f t="shared" si="1"/>
        <v>6750</v>
      </c>
    </row>
    <row r="25" spans="1:58" x14ac:dyDescent="0.25">
      <c r="A25" s="1"/>
      <c r="B25" s="1"/>
      <c r="C25" s="1"/>
      <c r="D25" s="1"/>
      <c r="E25" s="1" t="s">
        <v>24</v>
      </c>
      <c r="F25" s="1"/>
      <c r="G25" s="1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3"/>
      <c r="W25" s="4"/>
      <c r="X25" s="3"/>
      <c r="Y25" s="4"/>
      <c r="Z25" s="3"/>
      <c r="AA25" s="4"/>
      <c r="AB25" s="3"/>
      <c r="AC25" s="4"/>
      <c r="AD25" s="3"/>
      <c r="AE25" s="4"/>
      <c r="AF25" s="3"/>
      <c r="AG25" s="4"/>
      <c r="AH25" s="3"/>
      <c r="AI25" s="4"/>
      <c r="AJ25" s="3"/>
      <c r="AK25" s="4"/>
      <c r="AL25" s="3"/>
      <c r="AM25" s="4"/>
      <c r="AN25" s="3"/>
      <c r="AO25" s="4"/>
      <c r="AP25" s="3"/>
      <c r="AQ25" s="4"/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</row>
    <row r="26" spans="1:58" x14ac:dyDescent="0.25">
      <c r="A26" s="1"/>
      <c r="B26" s="1"/>
      <c r="C26" s="1"/>
      <c r="D26" s="1"/>
      <c r="E26" s="1"/>
      <c r="F26" s="1" t="s">
        <v>25</v>
      </c>
      <c r="G26" s="1"/>
      <c r="H26" s="3">
        <v>0</v>
      </c>
      <c r="I26" s="4"/>
      <c r="J26" s="3"/>
      <c r="K26" s="4"/>
      <c r="L26" s="3">
        <v>0</v>
      </c>
      <c r="M26" s="4"/>
      <c r="N26" s="3"/>
      <c r="O26" s="4"/>
      <c r="P26" s="3">
        <v>0</v>
      </c>
      <c r="Q26" s="4"/>
      <c r="R26" s="3"/>
      <c r="S26" s="4"/>
      <c r="T26" s="3">
        <v>0</v>
      </c>
      <c r="U26" s="4"/>
      <c r="V26" s="3"/>
      <c r="W26" s="4"/>
      <c r="X26" s="3">
        <v>0</v>
      </c>
      <c r="Y26" s="4"/>
      <c r="Z26" s="3"/>
      <c r="AA26" s="4"/>
      <c r="AB26" s="3">
        <v>0</v>
      </c>
      <c r="AC26" s="4"/>
      <c r="AD26" s="3"/>
      <c r="AE26" s="4"/>
      <c r="AF26" s="3">
        <v>0</v>
      </c>
      <c r="AG26" s="4"/>
      <c r="AH26" s="3"/>
      <c r="AI26" s="4"/>
      <c r="AJ26" s="3">
        <v>0</v>
      </c>
      <c r="AK26" s="4"/>
      <c r="AL26" s="3"/>
      <c r="AM26" s="4"/>
      <c r="AN26" s="3">
        <v>0</v>
      </c>
      <c r="AO26" s="4"/>
      <c r="AP26" s="3"/>
      <c r="AQ26" s="4"/>
      <c r="AR26" s="3">
        <v>0</v>
      </c>
      <c r="AS26" s="4"/>
      <c r="AT26" s="3"/>
      <c r="AU26" s="4"/>
      <c r="AV26" s="3">
        <v>0</v>
      </c>
      <c r="AW26" s="4"/>
      <c r="AX26" s="3"/>
      <c r="AY26" s="4"/>
      <c r="AZ26" s="3">
        <v>36.81</v>
      </c>
      <c r="BA26" s="4"/>
      <c r="BB26" s="3"/>
      <c r="BC26" s="4"/>
      <c r="BD26" s="3">
        <f>ROUND(H26+L26+P26+T26+X26+AB26+AF26+AJ26+AN26+AR26+AV26+AZ26,5)</f>
        <v>36.81</v>
      </c>
      <c r="BE26" s="4"/>
      <c r="BF26" s="3"/>
    </row>
    <row r="27" spans="1:58" ht="15.75" thickBot="1" x14ac:dyDescent="0.3">
      <c r="A27" s="1"/>
      <c r="B27" s="1"/>
      <c r="C27" s="1"/>
      <c r="D27" s="1"/>
      <c r="E27" s="1"/>
      <c r="F27" s="1" t="s">
        <v>26</v>
      </c>
      <c r="G27" s="1"/>
      <c r="H27" s="15">
        <v>0</v>
      </c>
      <c r="I27" s="4"/>
      <c r="J27" s="15">
        <v>1000</v>
      </c>
      <c r="K27" s="4"/>
      <c r="L27" s="15">
        <v>0</v>
      </c>
      <c r="M27" s="4"/>
      <c r="N27" s="15">
        <v>0</v>
      </c>
      <c r="O27" s="4"/>
      <c r="P27" s="15">
        <v>0</v>
      </c>
      <c r="Q27" s="4"/>
      <c r="R27" s="15">
        <v>0</v>
      </c>
      <c r="S27" s="4"/>
      <c r="T27" s="15">
        <v>0</v>
      </c>
      <c r="U27" s="4"/>
      <c r="V27" s="15">
        <v>0</v>
      </c>
      <c r="W27" s="4"/>
      <c r="X27" s="15">
        <v>0</v>
      </c>
      <c r="Y27" s="4"/>
      <c r="Z27" s="15">
        <v>0</v>
      </c>
      <c r="AA27" s="4"/>
      <c r="AB27" s="15">
        <v>0</v>
      </c>
      <c r="AC27" s="4"/>
      <c r="AD27" s="15">
        <v>0</v>
      </c>
      <c r="AE27" s="4"/>
      <c r="AF27" s="15">
        <v>0</v>
      </c>
      <c r="AG27" s="4"/>
      <c r="AH27" s="15">
        <v>0</v>
      </c>
      <c r="AI27" s="4"/>
      <c r="AJ27" s="15">
        <v>0</v>
      </c>
      <c r="AK27" s="4"/>
      <c r="AL27" s="15">
        <v>0</v>
      </c>
      <c r="AM27" s="4"/>
      <c r="AN27" s="15">
        <v>0</v>
      </c>
      <c r="AO27" s="4"/>
      <c r="AP27" s="15">
        <v>0</v>
      </c>
      <c r="AQ27" s="4"/>
      <c r="AR27" s="15">
        <v>0</v>
      </c>
      <c r="AS27" s="4"/>
      <c r="AT27" s="15">
        <v>0</v>
      </c>
      <c r="AU27" s="4"/>
      <c r="AV27" s="15">
        <v>0</v>
      </c>
      <c r="AW27" s="4"/>
      <c r="AX27" s="15">
        <v>0</v>
      </c>
      <c r="AY27" s="4"/>
      <c r="AZ27" s="15">
        <v>0</v>
      </c>
      <c r="BA27" s="4"/>
      <c r="BB27" s="15">
        <v>0</v>
      </c>
      <c r="BC27" s="4"/>
      <c r="BD27" s="15">
        <f>ROUND(H27+L27+P27+T27+X27+AB27+AF27+AJ27+AN27+AR27+AV27+AZ27,5)</f>
        <v>0</v>
      </c>
      <c r="BE27" s="4"/>
      <c r="BF27" s="15">
        <f>ROUND(J27+N27+R27+V27+Z27+AD27+AH27+AL27+AP27+AT27+AX27+BB27,5)</f>
        <v>1000</v>
      </c>
    </row>
    <row r="28" spans="1:58" x14ac:dyDescent="0.25">
      <c r="A28" s="1"/>
      <c r="B28" s="1"/>
      <c r="C28" s="1"/>
      <c r="D28" s="1"/>
      <c r="E28" s="1" t="s">
        <v>27</v>
      </c>
      <c r="F28" s="1"/>
      <c r="G28" s="1"/>
      <c r="H28" s="3">
        <f>ROUND(SUM(H25:H27),5)</f>
        <v>0</v>
      </c>
      <c r="I28" s="4"/>
      <c r="J28" s="3">
        <f>ROUND(SUM(J25:J27),5)</f>
        <v>1000</v>
      </c>
      <c r="K28" s="4"/>
      <c r="L28" s="3">
        <f>ROUND(SUM(L25:L27),5)</f>
        <v>0</v>
      </c>
      <c r="M28" s="4"/>
      <c r="N28" s="3">
        <f>ROUND(SUM(N25:N27),5)</f>
        <v>0</v>
      </c>
      <c r="O28" s="4"/>
      <c r="P28" s="3">
        <f>ROUND(SUM(P25:P27),5)</f>
        <v>0</v>
      </c>
      <c r="Q28" s="4"/>
      <c r="R28" s="3">
        <f>ROUND(SUM(R25:R27),5)</f>
        <v>0</v>
      </c>
      <c r="S28" s="4"/>
      <c r="T28" s="3">
        <f>ROUND(SUM(T25:T27),5)</f>
        <v>0</v>
      </c>
      <c r="U28" s="4"/>
      <c r="V28" s="3">
        <f>ROUND(SUM(V25:V27),5)</f>
        <v>0</v>
      </c>
      <c r="W28" s="4"/>
      <c r="X28" s="3">
        <f>ROUND(SUM(X25:X27),5)</f>
        <v>0</v>
      </c>
      <c r="Y28" s="4"/>
      <c r="Z28" s="3">
        <f>ROUND(SUM(Z25:Z27),5)</f>
        <v>0</v>
      </c>
      <c r="AA28" s="4"/>
      <c r="AB28" s="3">
        <f>ROUND(SUM(AB25:AB27),5)</f>
        <v>0</v>
      </c>
      <c r="AC28" s="4"/>
      <c r="AD28" s="3">
        <f>ROUND(SUM(AD25:AD27),5)</f>
        <v>0</v>
      </c>
      <c r="AE28" s="4"/>
      <c r="AF28" s="3">
        <f>ROUND(SUM(AF25:AF27),5)</f>
        <v>0</v>
      </c>
      <c r="AG28" s="4"/>
      <c r="AH28" s="3">
        <f>ROUND(SUM(AH25:AH27),5)</f>
        <v>0</v>
      </c>
      <c r="AI28" s="4"/>
      <c r="AJ28" s="3">
        <f>ROUND(SUM(AJ25:AJ27),5)</f>
        <v>0</v>
      </c>
      <c r="AK28" s="4"/>
      <c r="AL28" s="3">
        <f>ROUND(SUM(AL25:AL27),5)</f>
        <v>0</v>
      </c>
      <c r="AM28" s="4"/>
      <c r="AN28" s="3">
        <f>ROUND(SUM(AN25:AN27),5)</f>
        <v>0</v>
      </c>
      <c r="AO28" s="4"/>
      <c r="AP28" s="3">
        <f>ROUND(SUM(AP25:AP27),5)</f>
        <v>0</v>
      </c>
      <c r="AQ28" s="4"/>
      <c r="AR28" s="3">
        <f>ROUND(SUM(AR25:AR27),5)</f>
        <v>0</v>
      </c>
      <c r="AS28" s="4"/>
      <c r="AT28" s="3">
        <f>ROUND(SUM(AT25:AT27),5)</f>
        <v>0</v>
      </c>
      <c r="AU28" s="4"/>
      <c r="AV28" s="3">
        <f>ROUND(SUM(AV25:AV27),5)</f>
        <v>0</v>
      </c>
      <c r="AW28" s="4"/>
      <c r="AX28" s="3">
        <f>ROUND(SUM(AX25:AX27),5)</f>
        <v>0</v>
      </c>
      <c r="AY28" s="4"/>
      <c r="AZ28" s="3">
        <f>ROUND(SUM(AZ25:AZ27),5)</f>
        <v>36.81</v>
      </c>
      <c r="BA28" s="4"/>
      <c r="BB28" s="3">
        <f>ROUND(SUM(BB25:BB27),5)</f>
        <v>0</v>
      </c>
      <c r="BC28" s="4"/>
      <c r="BD28" s="3">
        <f>ROUND(H28+L28+P28+T28+X28+AB28+AF28+AJ28+AN28+AR28+AV28+AZ28,5)</f>
        <v>36.81</v>
      </c>
      <c r="BE28" s="4"/>
      <c r="BF28" s="3">
        <f>ROUND(J28+N28+R28+V28+Z28+AD28+AH28+AL28+AP28+AT28+AX28+BB28,5)</f>
        <v>1000</v>
      </c>
    </row>
    <row r="29" spans="1:58" x14ac:dyDescent="0.25">
      <c r="A29" s="1"/>
      <c r="B29" s="1"/>
      <c r="C29" s="1"/>
      <c r="D29" s="1"/>
      <c r="E29" s="1" t="s">
        <v>28</v>
      </c>
      <c r="F29" s="1"/>
      <c r="G29" s="1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3"/>
      <c r="W29" s="4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3"/>
      <c r="AQ29" s="4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</row>
    <row r="30" spans="1:58" x14ac:dyDescent="0.25">
      <c r="A30" s="1"/>
      <c r="B30" s="1"/>
      <c r="C30" s="1"/>
      <c r="D30" s="1"/>
      <c r="E30" s="1"/>
      <c r="F30" s="1" t="s">
        <v>29</v>
      </c>
      <c r="G30" s="1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3"/>
      <c r="W30" s="4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3"/>
      <c r="AQ30" s="4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</row>
    <row r="31" spans="1:58" x14ac:dyDescent="0.25">
      <c r="A31" s="1"/>
      <c r="B31" s="1"/>
      <c r="C31" s="1"/>
      <c r="D31" s="1"/>
      <c r="E31" s="1"/>
      <c r="F31" s="1"/>
      <c r="G31" s="1" t="s">
        <v>30</v>
      </c>
      <c r="H31" s="3">
        <v>0</v>
      </c>
      <c r="I31" s="4"/>
      <c r="J31" s="3"/>
      <c r="K31" s="4"/>
      <c r="L31" s="3">
        <v>0</v>
      </c>
      <c r="M31" s="4"/>
      <c r="N31" s="3"/>
      <c r="O31" s="4"/>
      <c r="P31" s="3">
        <v>0</v>
      </c>
      <c r="Q31" s="4"/>
      <c r="R31" s="3"/>
      <c r="S31" s="4"/>
      <c r="T31" s="3">
        <v>0</v>
      </c>
      <c r="U31" s="4"/>
      <c r="V31" s="3"/>
      <c r="W31" s="4"/>
      <c r="X31" s="3">
        <v>0</v>
      </c>
      <c r="Y31" s="4"/>
      <c r="Z31" s="3"/>
      <c r="AA31" s="4"/>
      <c r="AB31" s="3">
        <v>0</v>
      </c>
      <c r="AC31" s="4"/>
      <c r="AD31" s="3"/>
      <c r="AE31" s="4"/>
      <c r="AF31" s="3">
        <v>0</v>
      </c>
      <c r="AG31" s="4"/>
      <c r="AH31" s="3"/>
      <c r="AI31" s="4"/>
      <c r="AJ31" s="3">
        <v>0</v>
      </c>
      <c r="AK31" s="4"/>
      <c r="AL31" s="3"/>
      <c r="AM31" s="4"/>
      <c r="AN31" s="3">
        <v>200</v>
      </c>
      <c r="AO31" s="4"/>
      <c r="AP31" s="3"/>
      <c r="AQ31" s="4"/>
      <c r="AR31" s="3">
        <v>3000</v>
      </c>
      <c r="AS31" s="4"/>
      <c r="AT31" s="3"/>
      <c r="AU31" s="4"/>
      <c r="AV31" s="3">
        <v>0</v>
      </c>
      <c r="AW31" s="4"/>
      <c r="AX31" s="3"/>
      <c r="AY31" s="4"/>
      <c r="AZ31" s="3">
        <v>0</v>
      </c>
      <c r="BA31" s="4"/>
      <c r="BB31" s="3"/>
      <c r="BC31" s="4"/>
      <c r="BD31" s="3">
        <f t="shared" ref="BD31:BD37" si="2">ROUND(H31+L31+P31+T31+X31+AB31+AF31+AJ31+AN31+AR31+AV31+AZ31,5)</f>
        <v>3200</v>
      </c>
      <c r="BE31" s="4"/>
      <c r="BF31" s="3"/>
    </row>
    <row r="32" spans="1:58" x14ac:dyDescent="0.25">
      <c r="A32" s="1"/>
      <c r="B32" s="1"/>
      <c r="C32" s="1"/>
      <c r="D32" s="1"/>
      <c r="E32" s="1"/>
      <c r="F32" s="1"/>
      <c r="G32" s="1" t="s">
        <v>31</v>
      </c>
      <c r="H32" s="3">
        <v>0</v>
      </c>
      <c r="I32" s="4"/>
      <c r="J32" s="3"/>
      <c r="K32" s="4"/>
      <c r="L32" s="3">
        <v>0</v>
      </c>
      <c r="M32" s="4"/>
      <c r="N32" s="3"/>
      <c r="O32" s="4"/>
      <c r="P32" s="3">
        <v>0</v>
      </c>
      <c r="Q32" s="4"/>
      <c r="R32" s="3"/>
      <c r="S32" s="4"/>
      <c r="T32" s="3">
        <v>0</v>
      </c>
      <c r="U32" s="4"/>
      <c r="V32" s="3"/>
      <c r="W32" s="4"/>
      <c r="X32" s="3">
        <v>0</v>
      </c>
      <c r="Y32" s="4"/>
      <c r="Z32" s="3"/>
      <c r="AA32" s="4"/>
      <c r="AB32" s="3">
        <v>0</v>
      </c>
      <c r="AC32" s="4"/>
      <c r="AD32" s="3"/>
      <c r="AE32" s="4"/>
      <c r="AF32" s="3">
        <v>0</v>
      </c>
      <c r="AG32" s="4"/>
      <c r="AH32" s="3"/>
      <c r="AI32" s="4"/>
      <c r="AJ32" s="3">
        <v>0</v>
      </c>
      <c r="AK32" s="4"/>
      <c r="AL32" s="3"/>
      <c r="AM32" s="4"/>
      <c r="AN32" s="3">
        <v>0</v>
      </c>
      <c r="AO32" s="4"/>
      <c r="AP32" s="3"/>
      <c r="AQ32" s="4"/>
      <c r="AR32" s="3">
        <v>490</v>
      </c>
      <c r="AS32" s="4"/>
      <c r="AT32" s="3"/>
      <c r="AU32" s="4"/>
      <c r="AV32" s="3">
        <v>0</v>
      </c>
      <c r="AW32" s="4"/>
      <c r="AX32" s="3"/>
      <c r="AY32" s="4"/>
      <c r="AZ32" s="3">
        <v>-25.97</v>
      </c>
      <c r="BA32" s="4"/>
      <c r="BB32" s="3"/>
      <c r="BC32" s="4"/>
      <c r="BD32" s="3">
        <f t="shared" si="2"/>
        <v>464.03</v>
      </c>
      <c r="BE32" s="4"/>
      <c r="BF32" s="3"/>
    </row>
    <row r="33" spans="1:58" ht="15.75" thickBot="1" x14ac:dyDescent="0.3">
      <c r="A33" s="1"/>
      <c r="B33" s="1"/>
      <c r="C33" s="1"/>
      <c r="D33" s="1"/>
      <c r="E33" s="1"/>
      <c r="F33" s="1"/>
      <c r="G33" s="1" t="s">
        <v>32</v>
      </c>
      <c r="H33" s="15">
        <v>0</v>
      </c>
      <c r="I33" s="4"/>
      <c r="J33" s="3"/>
      <c r="K33" s="4"/>
      <c r="L33" s="15">
        <v>0</v>
      </c>
      <c r="M33" s="4"/>
      <c r="N33" s="3"/>
      <c r="O33" s="4"/>
      <c r="P33" s="15">
        <v>0</v>
      </c>
      <c r="Q33" s="4"/>
      <c r="R33" s="3"/>
      <c r="S33" s="4"/>
      <c r="T33" s="15">
        <v>0</v>
      </c>
      <c r="U33" s="4"/>
      <c r="V33" s="3"/>
      <c r="W33" s="4"/>
      <c r="X33" s="15">
        <v>0</v>
      </c>
      <c r="Y33" s="4"/>
      <c r="Z33" s="3"/>
      <c r="AA33" s="4"/>
      <c r="AB33" s="15">
        <v>0</v>
      </c>
      <c r="AC33" s="4"/>
      <c r="AD33" s="3"/>
      <c r="AE33" s="4"/>
      <c r="AF33" s="15">
        <v>0</v>
      </c>
      <c r="AG33" s="4"/>
      <c r="AH33" s="3"/>
      <c r="AI33" s="4"/>
      <c r="AJ33" s="15">
        <v>0</v>
      </c>
      <c r="AK33" s="4"/>
      <c r="AL33" s="3"/>
      <c r="AM33" s="4"/>
      <c r="AN33" s="15">
        <v>0</v>
      </c>
      <c r="AO33" s="4"/>
      <c r="AP33" s="3"/>
      <c r="AQ33" s="4"/>
      <c r="AR33" s="15">
        <v>2250</v>
      </c>
      <c r="AS33" s="4"/>
      <c r="AT33" s="3"/>
      <c r="AU33" s="4"/>
      <c r="AV33" s="15">
        <v>0</v>
      </c>
      <c r="AW33" s="4"/>
      <c r="AX33" s="3"/>
      <c r="AY33" s="4"/>
      <c r="AZ33" s="15">
        <v>-119.24</v>
      </c>
      <c r="BA33" s="4"/>
      <c r="BB33" s="3"/>
      <c r="BC33" s="4"/>
      <c r="BD33" s="15">
        <f t="shared" si="2"/>
        <v>2130.7600000000002</v>
      </c>
      <c r="BE33" s="4"/>
      <c r="BF33" s="3"/>
    </row>
    <row r="34" spans="1:58" x14ac:dyDescent="0.25">
      <c r="A34" s="1"/>
      <c r="B34" s="1"/>
      <c r="C34" s="1"/>
      <c r="D34" s="1"/>
      <c r="E34" s="1"/>
      <c r="F34" s="1" t="s">
        <v>33</v>
      </c>
      <c r="G34" s="1"/>
      <c r="H34" s="3">
        <f>ROUND(SUM(H30:H33),5)</f>
        <v>0</v>
      </c>
      <c r="I34" s="4"/>
      <c r="J34" s="3"/>
      <c r="K34" s="4"/>
      <c r="L34" s="3">
        <f>ROUND(SUM(L30:L33),5)</f>
        <v>0</v>
      </c>
      <c r="M34" s="4"/>
      <c r="N34" s="3"/>
      <c r="O34" s="4"/>
      <c r="P34" s="3">
        <f>ROUND(SUM(P30:P33),5)</f>
        <v>0</v>
      </c>
      <c r="Q34" s="4"/>
      <c r="R34" s="3"/>
      <c r="S34" s="4"/>
      <c r="T34" s="3">
        <f>ROUND(SUM(T30:T33),5)</f>
        <v>0</v>
      </c>
      <c r="U34" s="4"/>
      <c r="V34" s="3"/>
      <c r="W34" s="4"/>
      <c r="X34" s="3">
        <f>ROUND(SUM(X30:X33),5)</f>
        <v>0</v>
      </c>
      <c r="Y34" s="4"/>
      <c r="Z34" s="3"/>
      <c r="AA34" s="4"/>
      <c r="AB34" s="3">
        <f>ROUND(SUM(AB30:AB33),5)</f>
        <v>0</v>
      </c>
      <c r="AC34" s="4"/>
      <c r="AD34" s="3"/>
      <c r="AE34" s="4"/>
      <c r="AF34" s="3">
        <f>ROUND(SUM(AF30:AF33),5)</f>
        <v>0</v>
      </c>
      <c r="AG34" s="4"/>
      <c r="AH34" s="3"/>
      <c r="AI34" s="4"/>
      <c r="AJ34" s="3">
        <f>ROUND(SUM(AJ30:AJ33),5)</f>
        <v>0</v>
      </c>
      <c r="AK34" s="4"/>
      <c r="AL34" s="3"/>
      <c r="AM34" s="4"/>
      <c r="AN34" s="3">
        <f>ROUND(SUM(AN30:AN33),5)</f>
        <v>200</v>
      </c>
      <c r="AO34" s="4"/>
      <c r="AP34" s="3"/>
      <c r="AQ34" s="4"/>
      <c r="AR34" s="3">
        <f>ROUND(SUM(AR30:AR33),5)</f>
        <v>5740</v>
      </c>
      <c r="AS34" s="4"/>
      <c r="AT34" s="3"/>
      <c r="AU34" s="4"/>
      <c r="AV34" s="3">
        <f>ROUND(SUM(AV30:AV33),5)</f>
        <v>0</v>
      </c>
      <c r="AW34" s="4"/>
      <c r="AX34" s="3"/>
      <c r="AY34" s="4"/>
      <c r="AZ34" s="3">
        <f>ROUND(SUM(AZ30:AZ33),5)</f>
        <v>-145.21</v>
      </c>
      <c r="BA34" s="4"/>
      <c r="BB34" s="3"/>
      <c r="BC34" s="4"/>
      <c r="BD34" s="3">
        <f t="shared" si="2"/>
        <v>5794.79</v>
      </c>
      <c r="BE34" s="4"/>
      <c r="BF34" s="3"/>
    </row>
    <row r="35" spans="1:58" ht="15.75" thickBot="1" x14ac:dyDescent="0.3">
      <c r="A35" s="1"/>
      <c r="B35" s="1"/>
      <c r="C35" s="1"/>
      <c r="D35" s="1"/>
      <c r="E35" s="1"/>
      <c r="F35" s="1" t="s">
        <v>34</v>
      </c>
      <c r="G35" s="1"/>
      <c r="H35" s="15">
        <v>0</v>
      </c>
      <c r="I35" s="4"/>
      <c r="J35" s="15">
        <v>3000</v>
      </c>
      <c r="K35" s="4"/>
      <c r="L35" s="15">
        <v>0</v>
      </c>
      <c r="M35" s="4"/>
      <c r="N35" s="15">
        <v>0</v>
      </c>
      <c r="O35" s="4"/>
      <c r="P35" s="15">
        <v>0</v>
      </c>
      <c r="Q35" s="4"/>
      <c r="R35" s="15">
        <v>0</v>
      </c>
      <c r="S35" s="4"/>
      <c r="T35" s="15">
        <v>0</v>
      </c>
      <c r="U35" s="4"/>
      <c r="V35" s="15">
        <v>0</v>
      </c>
      <c r="W35" s="4"/>
      <c r="X35" s="15">
        <v>0</v>
      </c>
      <c r="Y35" s="4"/>
      <c r="Z35" s="15">
        <v>0</v>
      </c>
      <c r="AA35" s="4"/>
      <c r="AB35" s="15">
        <v>0</v>
      </c>
      <c r="AC35" s="4"/>
      <c r="AD35" s="15">
        <v>0</v>
      </c>
      <c r="AE35" s="4"/>
      <c r="AF35" s="15">
        <v>0</v>
      </c>
      <c r="AG35" s="4"/>
      <c r="AH35" s="15">
        <v>0</v>
      </c>
      <c r="AI35" s="4"/>
      <c r="AJ35" s="15">
        <v>0</v>
      </c>
      <c r="AK35" s="4"/>
      <c r="AL35" s="15">
        <v>0</v>
      </c>
      <c r="AM35" s="4"/>
      <c r="AN35" s="15">
        <v>0</v>
      </c>
      <c r="AO35" s="4"/>
      <c r="AP35" s="15">
        <v>0</v>
      </c>
      <c r="AQ35" s="4"/>
      <c r="AR35" s="15">
        <v>0</v>
      </c>
      <c r="AS35" s="4"/>
      <c r="AT35" s="15">
        <v>0</v>
      </c>
      <c r="AU35" s="4"/>
      <c r="AV35" s="15">
        <v>0</v>
      </c>
      <c r="AW35" s="4"/>
      <c r="AX35" s="15">
        <v>0</v>
      </c>
      <c r="AY35" s="4"/>
      <c r="AZ35" s="15">
        <v>0</v>
      </c>
      <c r="BA35" s="4"/>
      <c r="BB35" s="15">
        <v>0</v>
      </c>
      <c r="BC35" s="4"/>
      <c r="BD35" s="15">
        <f t="shared" si="2"/>
        <v>0</v>
      </c>
      <c r="BE35" s="4"/>
      <c r="BF35" s="15">
        <f>ROUND(J35+N35+R35+V35+Z35+AD35+AH35+AL35+AP35+AT35+AX35+BB35,5)</f>
        <v>3000</v>
      </c>
    </row>
    <row r="36" spans="1:58" x14ac:dyDescent="0.25">
      <c r="A36" s="1"/>
      <c r="B36" s="1"/>
      <c r="C36" s="1"/>
      <c r="D36" s="1"/>
      <c r="E36" s="1" t="s">
        <v>35</v>
      </c>
      <c r="F36" s="1"/>
      <c r="G36" s="1"/>
      <c r="H36" s="3">
        <f>ROUND(H29+SUM(H34:H35),5)</f>
        <v>0</v>
      </c>
      <c r="I36" s="4"/>
      <c r="J36" s="3">
        <f>ROUND(J29+SUM(J34:J35),5)</f>
        <v>3000</v>
      </c>
      <c r="K36" s="4"/>
      <c r="L36" s="3">
        <f>ROUND(L29+SUM(L34:L35),5)</f>
        <v>0</v>
      </c>
      <c r="M36" s="4"/>
      <c r="N36" s="3">
        <f>ROUND(N29+SUM(N34:N35),5)</f>
        <v>0</v>
      </c>
      <c r="O36" s="4"/>
      <c r="P36" s="3">
        <f>ROUND(P29+SUM(P34:P35),5)</f>
        <v>0</v>
      </c>
      <c r="Q36" s="4"/>
      <c r="R36" s="3">
        <f>ROUND(R29+SUM(R34:R35),5)</f>
        <v>0</v>
      </c>
      <c r="S36" s="4"/>
      <c r="T36" s="3">
        <f>ROUND(T29+SUM(T34:T35),5)</f>
        <v>0</v>
      </c>
      <c r="U36" s="4"/>
      <c r="V36" s="3">
        <f>ROUND(V29+SUM(V34:V35),5)</f>
        <v>0</v>
      </c>
      <c r="W36" s="4"/>
      <c r="X36" s="3">
        <f>ROUND(X29+SUM(X34:X35),5)</f>
        <v>0</v>
      </c>
      <c r="Y36" s="4"/>
      <c r="Z36" s="3">
        <f>ROUND(Z29+SUM(Z34:Z35),5)</f>
        <v>0</v>
      </c>
      <c r="AA36" s="4"/>
      <c r="AB36" s="3">
        <f>ROUND(AB29+SUM(AB34:AB35),5)</f>
        <v>0</v>
      </c>
      <c r="AC36" s="4"/>
      <c r="AD36" s="3">
        <f>ROUND(AD29+SUM(AD34:AD35),5)</f>
        <v>0</v>
      </c>
      <c r="AE36" s="4"/>
      <c r="AF36" s="3">
        <f>ROUND(AF29+SUM(AF34:AF35),5)</f>
        <v>0</v>
      </c>
      <c r="AG36" s="4"/>
      <c r="AH36" s="3">
        <f>ROUND(AH29+SUM(AH34:AH35),5)</f>
        <v>0</v>
      </c>
      <c r="AI36" s="4"/>
      <c r="AJ36" s="3">
        <f>ROUND(AJ29+SUM(AJ34:AJ35),5)</f>
        <v>0</v>
      </c>
      <c r="AK36" s="4"/>
      <c r="AL36" s="3">
        <f>ROUND(AL29+SUM(AL34:AL35),5)</f>
        <v>0</v>
      </c>
      <c r="AM36" s="4"/>
      <c r="AN36" s="3">
        <f>ROUND(AN29+SUM(AN34:AN35),5)</f>
        <v>200</v>
      </c>
      <c r="AO36" s="4"/>
      <c r="AP36" s="3">
        <f>ROUND(AP29+SUM(AP34:AP35),5)</f>
        <v>0</v>
      </c>
      <c r="AQ36" s="4"/>
      <c r="AR36" s="3">
        <f>ROUND(AR29+SUM(AR34:AR35),5)</f>
        <v>5740</v>
      </c>
      <c r="AS36" s="4"/>
      <c r="AT36" s="3">
        <f>ROUND(AT29+SUM(AT34:AT35),5)</f>
        <v>0</v>
      </c>
      <c r="AU36" s="4"/>
      <c r="AV36" s="3">
        <f>ROUND(AV29+SUM(AV34:AV35),5)</f>
        <v>0</v>
      </c>
      <c r="AW36" s="4"/>
      <c r="AX36" s="3">
        <f>ROUND(AX29+SUM(AX34:AX35),5)</f>
        <v>0</v>
      </c>
      <c r="AY36" s="4"/>
      <c r="AZ36" s="3">
        <f>ROUND(AZ29+SUM(AZ34:AZ35),5)</f>
        <v>-145.21</v>
      </c>
      <c r="BA36" s="4"/>
      <c r="BB36" s="3">
        <f>ROUND(BB29+SUM(BB34:BB35),5)</f>
        <v>0</v>
      </c>
      <c r="BC36" s="4"/>
      <c r="BD36" s="3">
        <f t="shared" si="2"/>
        <v>5794.79</v>
      </c>
      <c r="BE36" s="4"/>
      <c r="BF36" s="3">
        <f>ROUND(J36+N36+R36+V36+Z36+AD36+AH36+AL36+AP36+AT36+AX36+BB36,5)</f>
        <v>3000</v>
      </c>
    </row>
    <row r="37" spans="1:58" x14ac:dyDescent="0.25">
      <c r="A37" s="1"/>
      <c r="B37" s="1"/>
      <c r="C37" s="1"/>
      <c r="D37" s="1"/>
      <c r="E37" s="1" t="s">
        <v>36</v>
      </c>
      <c r="F37" s="1"/>
      <c r="G37" s="1"/>
      <c r="H37" s="3">
        <v>0</v>
      </c>
      <c r="I37" s="4"/>
      <c r="J37" s="3">
        <v>0</v>
      </c>
      <c r="K37" s="4"/>
      <c r="L37" s="3">
        <v>0</v>
      </c>
      <c r="M37" s="4"/>
      <c r="N37" s="3">
        <v>0</v>
      </c>
      <c r="O37" s="4"/>
      <c r="P37" s="3">
        <v>0</v>
      </c>
      <c r="Q37" s="4"/>
      <c r="R37" s="3">
        <v>0</v>
      </c>
      <c r="S37" s="4"/>
      <c r="T37" s="3">
        <v>0</v>
      </c>
      <c r="U37" s="4"/>
      <c r="V37" s="3">
        <v>0</v>
      </c>
      <c r="W37" s="4"/>
      <c r="X37" s="3">
        <v>0</v>
      </c>
      <c r="Y37" s="4"/>
      <c r="Z37" s="3">
        <v>0</v>
      </c>
      <c r="AA37" s="4"/>
      <c r="AB37" s="3">
        <v>0.09</v>
      </c>
      <c r="AC37" s="4"/>
      <c r="AD37" s="3">
        <v>0</v>
      </c>
      <c r="AE37" s="4"/>
      <c r="AF37" s="3">
        <v>0</v>
      </c>
      <c r="AG37" s="4"/>
      <c r="AH37" s="3">
        <v>0</v>
      </c>
      <c r="AI37" s="4"/>
      <c r="AJ37" s="3">
        <v>0</v>
      </c>
      <c r="AK37" s="4"/>
      <c r="AL37" s="3">
        <v>0</v>
      </c>
      <c r="AM37" s="4"/>
      <c r="AN37" s="3">
        <v>1.42</v>
      </c>
      <c r="AO37" s="4"/>
      <c r="AP37" s="3">
        <v>0</v>
      </c>
      <c r="AQ37" s="4"/>
      <c r="AR37" s="3">
        <v>0</v>
      </c>
      <c r="AS37" s="4"/>
      <c r="AT37" s="3">
        <v>0</v>
      </c>
      <c r="AU37" s="4"/>
      <c r="AV37" s="3">
        <v>0</v>
      </c>
      <c r="AW37" s="4"/>
      <c r="AX37" s="3">
        <v>0</v>
      </c>
      <c r="AY37" s="4"/>
      <c r="AZ37" s="3">
        <v>2.91</v>
      </c>
      <c r="BA37" s="4"/>
      <c r="BB37" s="3">
        <v>0</v>
      </c>
      <c r="BC37" s="4"/>
      <c r="BD37" s="3">
        <f t="shared" si="2"/>
        <v>4.42</v>
      </c>
      <c r="BE37" s="4"/>
      <c r="BF37" s="3">
        <f>ROUND(J37+N37+R37+V37+Z37+AD37+AH37+AL37+AP37+AT37+AX37+BB37,5)</f>
        <v>0</v>
      </c>
    </row>
    <row r="38" spans="1:58" x14ac:dyDescent="0.25">
      <c r="A38" s="1"/>
      <c r="B38" s="1"/>
      <c r="C38" s="1"/>
      <c r="D38" s="1"/>
      <c r="E38" s="1" t="s">
        <v>37</v>
      </c>
      <c r="F38" s="1"/>
      <c r="G38" s="1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3"/>
      <c r="W38" s="4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3"/>
      <c r="AQ38" s="4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</row>
    <row r="39" spans="1:58" x14ac:dyDescent="0.25">
      <c r="A39" s="1"/>
      <c r="B39" s="1"/>
      <c r="C39" s="1"/>
      <c r="D39" s="1"/>
      <c r="E39" s="1"/>
      <c r="F39" s="1" t="s">
        <v>38</v>
      </c>
      <c r="G39" s="1"/>
      <c r="H39" s="3">
        <v>0.86</v>
      </c>
      <c r="I39" s="4"/>
      <c r="J39" s="3">
        <v>40</v>
      </c>
      <c r="K39" s="4"/>
      <c r="L39" s="3">
        <v>0.91</v>
      </c>
      <c r="M39" s="4"/>
      <c r="N39" s="3">
        <v>0</v>
      </c>
      <c r="O39" s="4"/>
      <c r="P39" s="3">
        <v>0.86</v>
      </c>
      <c r="Q39" s="4"/>
      <c r="R39" s="3">
        <v>0</v>
      </c>
      <c r="S39" s="4"/>
      <c r="T39" s="3">
        <v>0.8</v>
      </c>
      <c r="U39" s="4"/>
      <c r="V39" s="3">
        <v>0</v>
      </c>
      <c r="W39" s="4"/>
      <c r="X39" s="3">
        <v>0.88</v>
      </c>
      <c r="Y39" s="4"/>
      <c r="Z39" s="3">
        <v>0</v>
      </c>
      <c r="AA39" s="4"/>
      <c r="AB39" s="3">
        <v>0.81</v>
      </c>
      <c r="AC39" s="4"/>
      <c r="AD39" s="3">
        <v>0</v>
      </c>
      <c r="AE39" s="4"/>
      <c r="AF39" s="3">
        <v>0.68</v>
      </c>
      <c r="AG39" s="4"/>
      <c r="AH39" s="3">
        <v>0</v>
      </c>
      <c r="AI39" s="4"/>
      <c r="AJ39" s="3">
        <v>0.78</v>
      </c>
      <c r="AK39" s="4"/>
      <c r="AL39" s="3">
        <v>0</v>
      </c>
      <c r="AM39" s="4"/>
      <c r="AN39" s="3">
        <v>0.71</v>
      </c>
      <c r="AO39" s="4"/>
      <c r="AP39" s="3">
        <v>0</v>
      </c>
      <c r="AQ39" s="4"/>
      <c r="AR39" s="3">
        <v>0.73</v>
      </c>
      <c r="AS39" s="4"/>
      <c r="AT39" s="3">
        <v>0</v>
      </c>
      <c r="AU39" s="4"/>
      <c r="AV39" s="3">
        <v>0.71</v>
      </c>
      <c r="AW39" s="4"/>
      <c r="AX39" s="3">
        <v>0</v>
      </c>
      <c r="AY39" s="4"/>
      <c r="AZ39" s="3">
        <v>0.71</v>
      </c>
      <c r="BA39" s="4"/>
      <c r="BB39" s="3">
        <v>0</v>
      </c>
      <c r="BC39" s="4"/>
      <c r="BD39" s="3">
        <f>ROUND(H39+L39+P39+T39+X39+AB39+AF39+AJ39+AN39+AR39+AV39+AZ39,5)</f>
        <v>9.44</v>
      </c>
      <c r="BE39" s="4"/>
      <c r="BF39" s="3">
        <f>ROUND(J39+N39+R39+V39+Z39+AD39+AH39+AL39+AP39+AT39+AX39+BB39,5)</f>
        <v>40</v>
      </c>
    </row>
    <row r="40" spans="1:58" ht="15.75" thickBot="1" x14ac:dyDescent="0.3">
      <c r="A40" s="1"/>
      <c r="B40" s="1"/>
      <c r="C40" s="1"/>
      <c r="D40" s="1"/>
      <c r="E40" s="1"/>
      <c r="F40" s="1" t="s">
        <v>39</v>
      </c>
      <c r="G40" s="1"/>
      <c r="H40" s="15">
        <v>0</v>
      </c>
      <c r="I40" s="4"/>
      <c r="J40" s="15">
        <v>2000</v>
      </c>
      <c r="K40" s="4"/>
      <c r="L40" s="15">
        <v>0</v>
      </c>
      <c r="M40" s="4"/>
      <c r="N40" s="15">
        <v>0</v>
      </c>
      <c r="O40" s="4"/>
      <c r="P40" s="15">
        <v>0</v>
      </c>
      <c r="Q40" s="4"/>
      <c r="R40" s="15">
        <v>0</v>
      </c>
      <c r="S40" s="4"/>
      <c r="T40" s="15">
        <v>0</v>
      </c>
      <c r="U40" s="4"/>
      <c r="V40" s="15">
        <v>0</v>
      </c>
      <c r="W40" s="4"/>
      <c r="X40" s="15">
        <v>0</v>
      </c>
      <c r="Y40" s="4"/>
      <c r="Z40" s="15">
        <v>0</v>
      </c>
      <c r="AA40" s="4"/>
      <c r="AB40" s="15">
        <v>0</v>
      </c>
      <c r="AC40" s="4"/>
      <c r="AD40" s="15">
        <v>0</v>
      </c>
      <c r="AE40" s="4"/>
      <c r="AF40" s="15">
        <v>0</v>
      </c>
      <c r="AG40" s="4"/>
      <c r="AH40" s="15">
        <v>0</v>
      </c>
      <c r="AI40" s="4"/>
      <c r="AJ40" s="15">
        <v>0</v>
      </c>
      <c r="AK40" s="4"/>
      <c r="AL40" s="15">
        <v>0</v>
      </c>
      <c r="AM40" s="4"/>
      <c r="AN40" s="15">
        <v>14.71</v>
      </c>
      <c r="AO40" s="4"/>
      <c r="AP40" s="15">
        <v>0</v>
      </c>
      <c r="AQ40" s="4"/>
      <c r="AR40" s="15">
        <v>0</v>
      </c>
      <c r="AS40" s="4"/>
      <c r="AT40" s="15">
        <v>0</v>
      </c>
      <c r="AU40" s="4"/>
      <c r="AV40" s="15">
        <v>2457.3000000000002</v>
      </c>
      <c r="AW40" s="4"/>
      <c r="AX40" s="15">
        <v>0</v>
      </c>
      <c r="AY40" s="4"/>
      <c r="AZ40" s="15">
        <v>15.38</v>
      </c>
      <c r="BA40" s="4"/>
      <c r="BB40" s="15">
        <v>0</v>
      </c>
      <c r="BC40" s="4"/>
      <c r="BD40" s="15">
        <f>ROUND(H40+L40+P40+T40+X40+AB40+AF40+AJ40+AN40+AR40+AV40+AZ40,5)</f>
        <v>2487.39</v>
      </c>
      <c r="BE40" s="4"/>
      <c r="BF40" s="15">
        <f>ROUND(J40+N40+R40+V40+Z40+AD40+AH40+AL40+AP40+AT40+AX40+BB40,5)</f>
        <v>2000</v>
      </c>
    </row>
    <row r="41" spans="1:58" x14ac:dyDescent="0.25">
      <c r="A41" s="1"/>
      <c r="B41" s="1"/>
      <c r="C41" s="1"/>
      <c r="D41" s="1"/>
      <c r="E41" s="1" t="s">
        <v>40</v>
      </c>
      <c r="F41" s="1"/>
      <c r="G41" s="1"/>
      <c r="H41" s="3">
        <f>ROUND(SUM(H38:H40),5)</f>
        <v>0.86</v>
      </c>
      <c r="I41" s="4"/>
      <c r="J41" s="3">
        <f>ROUND(SUM(J38:J40),5)</f>
        <v>2040</v>
      </c>
      <c r="K41" s="4"/>
      <c r="L41" s="3">
        <f>ROUND(SUM(L38:L40),5)</f>
        <v>0.91</v>
      </c>
      <c r="M41" s="4"/>
      <c r="N41" s="3">
        <f>ROUND(SUM(N38:N40),5)</f>
        <v>0</v>
      </c>
      <c r="O41" s="4"/>
      <c r="P41" s="3">
        <f>ROUND(SUM(P38:P40),5)</f>
        <v>0.86</v>
      </c>
      <c r="Q41" s="4"/>
      <c r="R41" s="3">
        <f>ROUND(SUM(R38:R40),5)</f>
        <v>0</v>
      </c>
      <c r="S41" s="4"/>
      <c r="T41" s="3">
        <f>ROUND(SUM(T38:T40),5)</f>
        <v>0.8</v>
      </c>
      <c r="U41" s="4"/>
      <c r="V41" s="3">
        <f>ROUND(SUM(V38:V40),5)</f>
        <v>0</v>
      </c>
      <c r="W41" s="4"/>
      <c r="X41" s="3">
        <f>ROUND(SUM(X38:X40),5)</f>
        <v>0.88</v>
      </c>
      <c r="Y41" s="4"/>
      <c r="Z41" s="3">
        <f>ROUND(SUM(Z38:Z40),5)</f>
        <v>0</v>
      </c>
      <c r="AA41" s="4"/>
      <c r="AB41" s="3">
        <f>ROUND(SUM(AB38:AB40),5)</f>
        <v>0.81</v>
      </c>
      <c r="AC41" s="4"/>
      <c r="AD41" s="3">
        <f>ROUND(SUM(AD38:AD40),5)</f>
        <v>0</v>
      </c>
      <c r="AE41" s="4"/>
      <c r="AF41" s="3">
        <f>ROUND(SUM(AF38:AF40),5)</f>
        <v>0.68</v>
      </c>
      <c r="AG41" s="4"/>
      <c r="AH41" s="3">
        <f>ROUND(SUM(AH38:AH40),5)</f>
        <v>0</v>
      </c>
      <c r="AI41" s="4"/>
      <c r="AJ41" s="3">
        <f>ROUND(SUM(AJ38:AJ40),5)</f>
        <v>0.78</v>
      </c>
      <c r="AK41" s="4"/>
      <c r="AL41" s="3">
        <f>ROUND(SUM(AL38:AL40),5)</f>
        <v>0</v>
      </c>
      <c r="AM41" s="4"/>
      <c r="AN41" s="3">
        <f>ROUND(SUM(AN38:AN40),5)</f>
        <v>15.42</v>
      </c>
      <c r="AO41" s="4"/>
      <c r="AP41" s="3">
        <f>ROUND(SUM(AP38:AP40),5)</f>
        <v>0</v>
      </c>
      <c r="AQ41" s="4"/>
      <c r="AR41" s="3">
        <f>ROUND(SUM(AR38:AR40),5)</f>
        <v>0.73</v>
      </c>
      <c r="AS41" s="4"/>
      <c r="AT41" s="3">
        <f>ROUND(SUM(AT38:AT40),5)</f>
        <v>0</v>
      </c>
      <c r="AU41" s="4"/>
      <c r="AV41" s="3">
        <f>ROUND(SUM(AV38:AV40),5)</f>
        <v>2458.0100000000002</v>
      </c>
      <c r="AW41" s="4"/>
      <c r="AX41" s="3">
        <f>ROUND(SUM(AX38:AX40),5)</f>
        <v>0</v>
      </c>
      <c r="AY41" s="4"/>
      <c r="AZ41" s="3">
        <f>ROUND(SUM(AZ38:AZ40),5)</f>
        <v>16.09</v>
      </c>
      <c r="BA41" s="4"/>
      <c r="BB41" s="3">
        <f>ROUND(SUM(BB38:BB40),5)</f>
        <v>0</v>
      </c>
      <c r="BC41" s="4"/>
      <c r="BD41" s="3">
        <f>ROUND(H41+L41+P41+T41+X41+AB41+AF41+AJ41+AN41+AR41+AV41+AZ41,5)</f>
        <v>2496.83</v>
      </c>
      <c r="BE41" s="4"/>
      <c r="BF41" s="3">
        <f>ROUND(J41+N41+R41+V41+Z41+AD41+AH41+AL41+AP41+AT41+AX41+BB41,5)</f>
        <v>2040</v>
      </c>
    </row>
    <row r="42" spans="1:58" ht="15.75" thickBot="1" x14ac:dyDescent="0.3">
      <c r="A42" s="1"/>
      <c r="B42" s="1"/>
      <c r="C42" s="1"/>
      <c r="D42" s="1"/>
      <c r="E42" s="1" t="s">
        <v>41</v>
      </c>
      <c r="F42" s="1"/>
      <c r="G42" s="1"/>
      <c r="H42" s="15">
        <v>0</v>
      </c>
      <c r="I42" s="4"/>
      <c r="J42" s="15">
        <v>0</v>
      </c>
      <c r="K42" s="4"/>
      <c r="L42" s="15">
        <v>-14.99</v>
      </c>
      <c r="M42" s="4"/>
      <c r="N42" s="15">
        <v>0</v>
      </c>
      <c r="O42" s="4"/>
      <c r="P42" s="15">
        <v>14.99</v>
      </c>
      <c r="Q42" s="4"/>
      <c r="R42" s="15">
        <v>0</v>
      </c>
      <c r="S42" s="4"/>
      <c r="T42" s="15">
        <v>0</v>
      </c>
      <c r="U42" s="4"/>
      <c r="V42" s="15">
        <v>0</v>
      </c>
      <c r="W42" s="4"/>
      <c r="X42" s="15">
        <v>0</v>
      </c>
      <c r="Y42" s="4"/>
      <c r="Z42" s="15">
        <v>0</v>
      </c>
      <c r="AA42" s="4"/>
      <c r="AB42" s="15">
        <v>-5.25</v>
      </c>
      <c r="AC42" s="4"/>
      <c r="AD42" s="15">
        <v>0</v>
      </c>
      <c r="AE42" s="4"/>
      <c r="AF42" s="15">
        <v>5.25</v>
      </c>
      <c r="AG42" s="4"/>
      <c r="AH42" s="15">
        <v>0</v>
      </c>
      <c r="AI42" s="4"/>
      <c r="AJ42" s="15">
        <v>0</v>
      </c>
      <c r="AK42" s="4"/>
      <c r="AL42" s="15">
        <v>0</v>
      </c>
      <c r="AM42" s="4"/>
      <c r="AN42" s="15">
        <v>-120.57</v>
      </c>
      <c r="AO42" s="4"/>
      <c r="AP42" s="15">
        <v>0</v>
      </c>
      <c r="AQ42" s="4"/>
      <c r="AR42" s="15">
        <v>120.57</v>
      </c>
      <c r="AS42" s="4"/>
      <c r="AT42" s="15">
        <v>0</v>
      </c>
      <c r="AU42" s="4"/>
      <c r="AV42" s="15">
        <v>0</v>
      </c>
      <c r="AW42" s="4"/>
      <c r="AX42" s="15">
        <v>0</v>
      </c>
      <c r="AY42" s="4"/>
      <c r="AZ42" s="15">
        <v>-13.81</v>
      </c>
      <c r="BA42" s="4"/>
      <c r="BB42" s="15">
        <v>0</v>
      </c>
      <c r="BC42" s="4"/>
      <c r="BD42" s="15">
        <f>ROUND(H42+L42+P42+T42+X42+AB42+AF42+AJ42+AN42+AR42+AV42+AZ42,5)</f>
        <v>-13.81</v>
      </c>
      <c r="BE42" s="4"/>
      <c r="BF42" s="15">
        <f>ROUND(J42+N42+R42+V42+Z42+AD42+AH42+AL42+AP42+AT42+AX42+BB42,5)</f>
        <v>0</v>
      </c>
    </row>
    <row r="43" spans="1:58" x14ac:dyDescent="0.25">
      <c r="A43" s="1"/>
      <c r="B43" s="1"/>
      <c r="C43" s="1"/>
      <c r="D43" s="1" t="s">
        <v>42</v>
      </c>
      <c r="E43" s="1"/>
      <c r="F43" s="1"/>
      <c r="G43" s="1"/>
      <c r="H43" s="3">
        <f>ROUND(SUM(H4:H5)+H11+H14+H24+H28+SUM(H36:H37)+SUM(H41:H42),5)</f>
        <v>190.86</v>
      </c>
      <c r="I43" s="4"/>
      <c r="J43" s="3">
        <f>ROUND(SUM(J4:J5)+J11+J14+J24+J28+SUM(J36:J37)+SUM(J41:J42),5)</f>
        <v>30290</v>
      </c>
      <c r="K43" s="4"/>
      <c r="L43" s="3">
        <f>ROUND(SUM(L4:L5)+L11+L14+L24+L28+SUM(L36:L37)+SUM(L41:L42),5)</f>
        <v>3615.92</v>
      </c>
      <c r="M43" s="4"/>
      <c r="N43" s="3">
        <f>ROUND(SUM(N4:N5)+N11+N14+N24+N28+SUM(N36:N37)+SUM(N41:N42),5)</f>
        <v>0</v>
      </c>
      <c r="O43" s="4"/>
      <c r="P43" s="3">
        <f>ROUND(SUM(P4:P5)+P11+P14+P24+P28+SUM(P36:P37)+SUM(P41:P42),5)</f>
        <v>913.75</v>
      </c>
      <c r="Q43" s="4"/>
      <c r="R43" s="3">
        <f>ROUND(SUM(R4:R5)+R11+R14+R24+R28+SUM(R36:R37)+SUM(R41:R42),5)</f>
        <v>0</v>
      </c>
      <c r="S43" s="4"/>
      <c r="T43" s="3">
        <f>ROUND(SUM(T4:T5)+T11+T14+T24+T28+SUM(T36:T37)+SUM(T41:T42),5)</f>
        <v>70.8</v>
      </c>
      <c r="U43" s="4"/>
      <c r="V43" s="3">
        <f>ROUND(SUM(V4:V5)+V11+V14+V24+V28+SUM(V36:V37)+SUM(V41:V42),5)</f>
        <v>0</v>
      </c>
      <c r="W43" s="4"/>
      <c r="X43" s="3">
        <f>ROUND(SUM(X4:X5)+X11+X14+X24+X28+SUM(X36:X37)+SUM(X41:X42),5)</f>
        <v>555.88</v>
      </c>
      <c r="Y43" s="4"/>
      <c r="Z43" s="3">
        <f>ROUND(SUM(Z4:Z5)+Z11+Z14+Z24+Z28+SUM(Z36:Z37)+SUM(Z41:Z42),5)</f>
        <v>0</v>
      </c>
      <c r="AA43" s="4"/>
      <c r="AB43" s="3">
        <f>ROUND(SUM(AB4:AB5)+AB11+AB14+AB24+AB28+SUM(AB36:AB37)+SUM(AB41:AB42),5)</f>
        <v>-189.95</v>
      </c>
      <c r="AC43" s="4"/>
      <c r="AD43" s="3">
        <f>ROUND(SUM(AD4:AD5)+AD11+AD14+AD24+AD28+SUM(AD36:AD37)+SUM(AD41:AD42),5)</f>
        <v>0</v>
      </c>
      <c r="AE43" s="4"/>
      <c r="AF43" s="3">
        <f>ROUND(SUM(AF4:AF5)+AF11+AF14+AF24+AF28+SUM(AF36:AF37)+SUM(AF41:AF42),5)</f>
        <v>1688.93</v>
      </c>
      <c r="AG43" s="4"/>
      <c r="AH43" s="3">
        <f>ROUND(SUM(AH4:AH5)+AH11+AH14+AH24+AH28+SUM(AH36:AH37)+SUM(AH41:AH42),5)</f>
        <v>0</v>
      </c>
      <c r="AI43" s="4"/>
      <c r="AJ43" s="3">
        <f>ROUND(SUM(AJ4:AJ5)+AJ11+AJ14+AJ24+AJ28+SUM(AJ36:AJ37)+SUM(AJ41:AJ42),5)</f>
        <v>1146.78</v>
      </c>
      <c r="AK43" s="4"/>
      <c r="AL43" s="3">
        <f>ROUND(SUM(AL4:AL5)+AL11+AL14+AL24+AL28+SUM(AL36:AL37)+SUM(AL41:AL42),5)</f>
        <v>0</v>
      </c>
      <c r="AM43" s="4"/>
      <c r="AN43" s="3">
        <f>ROUND(SUM(AN4:AN5)+AN11+AN14+AN24+AN28+SUM(AN36:AN37)+SUM(AN41:AN42),5)</f>
        <v>4098.6000000000004</v>
      </c>
      <c r="AO43" s="4"/>
      <c r="AP43" s="3">
        <f>ROUND(SUM(AP4:AP5)+AP11+AP14+AP24+AP28+SUM(AP36:AP37)+SUM(AP41:AP42),5)</f>
        <v>0</v>
      </c>
      <c r="AQ43" s="4"/>
      <c r="AR43" s="3">
        <f>ROUND(SUM(AR4:AR5)+AR11+AR14+AR24+AR28+SUM(AR36:AR37)+SUM(AR41:AR42),5)</f>
        <v>11987.3</v>
      </c>
      <c r="AS43" s="4"/>
      <c r="AT43" s="3">
        <f>ROUND(SUM(AT4:AT5)+AT11+AT14+AT24+AT28+SUM(AT36:AT37)+SUM(AT41:AT42),5)</f>
        <v>0</v>
      </c>
      <c r="AU43" s="4"/>
      <c r="AV43" s="3">
        <f>ROUND(SUM(AV4:AV5)+AV11+AV14+AV24+AV28+SUM(AV36:AV37)+SUM(AV41:AV42),5)</f>
        <v>3686.01</v>
      </c>
      <c r="AW43" s="4"/>
      <c r="AX43" s="3">
        <f>ROUND(SUM(AX4:AX5)+AX11+AX14+AX24+AX28+SUM(AX36:AX37)+SUM(AX41:AX42),5)</f>
        <v>0</v>
      </c>
      <c r="AY43" s="4"/>
      <c r="AZ43" s="3">
        <f>ROUND(SUM(AZ4:AZ5)+AZ11+AZ14+AZ24+AZ28+SUM(AZ36:AZ37)+SUM(AZ41:AZ42),5)</f>
        <v>9044.7099999999991</v>
      </c>
      <c r="BA43" s="4"/>
      <c r="BB43" s="3">
        <f>ROUND(SUM(BB4:BB5)+BB11+BB14+BB24+BB28+SUM(BB36:BB37)+SUM(BB41:BB42),5)</f>
        <v>0</v>
      </c>
      <c r="BC43" s="4"/>
      <c r="BD43" s="3">
        <f>ROUND(H43+L43+P43+T43+X43+AB43+AF43+AJ43+AN43+AR43+AV43+AZ43,5)</f>
        <v>36809.589999999997</v>
      </c>
      <c r="BE43" s="4"/>
      <c r="BF43" s="3">
        <f>ROUND(J43+N43+R43+V43+Z43+AD43+AH43+AL43+AP43+AT43+AX43+BB43,5)</f>
        <v>30290</v>
      </c>
    </row>
    <row r="44" spans="1:58" hidden="1" x14ac:dyDescent="0.25">
      <c r="A44" s="1"/>
      <c r="B44" s="1"/>
      <c r="C44" s="1"/>
      <c r="D44" s="1" t="s">
        <v>170</v>
      </c>
      <c r="E44" s="1"/>
      <c r="F44" s="1"/>
      <c r="G44" s="1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3"/>
      <c r="W44" s="4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3"/>
      <c r="AQ44" s="4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</row>
    <row r="45" spans="1:58" hidden="1" x14ac:dyDescent="0.25">
      <c r="A45" s="1"/>
      <c r="B45" s="1"/>
      <c r="C45" s="1"/>
      <c r="D45" s="1"/>
      <c r="E45" s="1" t="s">
        <v>170</v>
      </c>
      <c r="F45" s="1"/>
      <c r="G45" s="1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3"/>
      <c r="W45" s="4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3"/>
      <c r="AQ45" s="4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</row>
    <row r="46" spans="1:58" ht="15.75" hidden="1" thickBot="1" x14ac:dyDescent="0.3">
      <c r="A46" s="1"/>
      <c r="B46" s="1"/>
      <c r="C46" s="1"/>
      <c r="D46" s="1"/>
      <c r="E46" s="1"/>
      <c r="F46" s="1" t="s">
        <v>171</v>
      </c>
      <c r="G46" s="1"/>
      <c r="H46" s="3">
        <v>0</v>
      </c>
      <c r="I46" s="4"/>
      <c r="J46" s="3">
        <v>0</v>
      </c>
      <c r="K46" s="4"/>
      <c r="L46" s="3">
        <v>0</v>
      </c>
      <c r="M46" s="4"/>
      <c r="N46" s="3">
        <v>0</v>
      </c>
      <c r="O46" s="4"/>
      <c r="P46" s="3">
        <v>0</v>
      </c>
      <c r="Q46" s="4"/>
      <c r="R46" s="3">
        <v>0</v>
      </c>
      <c r="S46" s="4"/>
      <c r="T46" s="3">
        <v>0</v>
      </c>
      <c r="U46" s="4"/>
      <c r="V46" s="3">
        <v>0</v>
      </c>
      <c r="W46" s="4"/>
      <c r="X46" s="3">
        <v>0</v>
      </c>
      <c r="Y46" s="4"/>
      <c r="Z46" s="3">
        <v>0</v>
      </c>
      <c r="AA46" s="4"/>
      <c r="AB46" s="3">
        <v>0</v>
      </c>
      <c r="AC46" s="4"/>
      <c r="AD46" s="3">
        <v>0</v>
      </c>
      <c r="AE46" s="4"/>
      <c r="AF46" s="3">
        <v>0</v>
      </c>
      <c r="AG46" s="4"/>
      <c r="AH46" s="3">
        <v>0</v>
      </c>
      <c r="AI46" s="4"/>
      <c r="AJ46" s="3">
        <v>0</v>
      </c>
      <c r="AK46" s="4"/>
      <c r="AL46" s="3">
        <v>0</v>
      </c>
      <c r="AM46" s="4"/>
      <c r="AN46" s="3">
        <v>0</v>
      </c>
      <c r="AO46" s="4"/>
      <c r="AP46" s="3">
        <v>0</v>
      </c>
      <c r="AQ46" s="4"/>
      <c r="AR46" s="3">
        <v>0</v>
      </c>
      <c r="AS46" s="4"/>
      <c r="AT46" s="3">
        <v>0</v>
      </c>
      <c r="AU46" s="4"/>
      <c r="AV46" s="3">
        <v>0</v>
      </c>
      <c r="AW46" s="4"/>
      <c r="AX46" s="3">
        <v>0</v>
      </c>
      <c r="AY46" s="4"/>
      <c r="AZ46" s="3">
        <v>0</v>
      </c>
      <c r="BA46" s="4"/>
      <c r="BB46" s="3">
        <v>0</v>
      </c>
      <c r="BC46" s="4"/>
      <c r="BD46" s="3">
        <f>ROUND(H46+L46+P46+T46+X46+AB46+AF46+AJ46+AN46+AR46+AV46+AZ46,5)</f>
        <v>0</v>
      </c>
      <c r="BE46" s="4"/>
      <c r="BF46" s="3">
        <f>ROUND(J46+N46+R46+V46+Z46+AD46+AH46+AL46+AP46+AT46+AX46+BB46,5)</f>
        <v>0</v>
      </c>
    </row>
    <row r="47" spans="1:58" ht="15.75" hidden="1" thickBot="1" x14ac:dyDescent="0.3">
      <c r="A47" s="1"/>
      <c r="B47" s="1"/>
      <c r="C47" s="1"/>
      <c r="D47" s="1"/>
      <c r="E47" s="1" t="s">
        <v>172</v>
      </c>
      <c r="F47" s="1"/>
      <c r="G47" s="1"/>
      <c r="H47" s="5">
        <f>ROUND(SUM(H45:H46),5)</f>
        <v>0</v>
      </c>
      <c r="I47" s="4"/>
      <c r="J47" s="5">
        <f>ROUND(SUM(J45:J46),5)</f>
        <v>0</v>
      </c>
      <c r="K47" s="4"/>
      <c r="L47" s="5">
        <f>ROUND(SUM(L45:L46),5)</f>
        <v>0</v>
      </c>
      <c r="M47" s="4"/>
      <c r="N47" s="5">
        <f>ROUND(SUM(N45:N46),5)</f>
        <v>0</v>
      </c>
      <c r="O47" s="4"/>
      <c r="P47" s="5">
        <f>ROUND(SUM(P45:P46),5)</f>
        <v>0</v>
      </c>
      <c r="Q47" s="4"/>
      <c r="R47" s="5">
        <f>ROUND(SUM(R45:R46),5)</f>
        <v>0</v>
      </c>
      <c r="S47" s="4"/>
      <c r="T47" s="5">
        <f>ROUND(SUM(T45:T46),5)</f>
        <v>0</v>
      </c>
      <c r="U47" s="4"/>
      <c r="V47" s="5">
        <f>ROUND(SUM(V45:V46),5)</f>
        <v>0</v>
      </c>
      <c r="W47" s="4"/>
      <c r="X47" s="5">
        <f>ROUND(SUM(X45:X46),5)</f>
        <v>0</v>
      </c>
      <c r="Y47" s="4"/>
      <c r="Z47" s="5">
        <f>ROUND(SUM(Z45:Z46),5)</f>
        <v>0</v>
      </c>
      <c r="AA47" s="4"/>
      <c r="AB47" s="5">
        <f>ROUND(SUM(AB45:AB46),5)</f>
        <v>0</v>
      </c>
      <c r="AC47" s="4"/>
      <c r="AD47" s="5">
        <f>ROUND(SUM(AD45:AD46),5)</f>
        <v>0</v>
      </c>
      <c r="AE47" s="4"/>
      <c r="AF47" s="5">
        <f>ROUND(SUM(AF45:AF46),5)</f>
        <v>0</v>
      </c>
      <c r="AG47" s="4"/>
      <c r="AH47" s="5">
        <f>ROUND(SUM(AH45:AH46),5)</f>
        <v>0</v>
      </c>
      <c r="AI47" s="4"/>
      <c r="AJ47" s="5">
        <f>ROUND(SUM(AJ45:AJ46),5)</f>
        <v>0</v>
      </c>
      <c r="AK47" s="4"/>
      <c r="AL47" s="5">
        <f>ROUND(SUM(AL45:AL46),5)</f>
        <v>0</v>
      </c>
      <c r="AM47" s="4"/>
      <c r="AN47" s="5">
        <f>ROUND(SUM(AN45:AN46),5)</f>
        <v>0</v>
      </c>
      <c r="AO47" s="4"/>
      <c r="AP47" s="5">
        <f>ROUND(SUM(AP45:AP46),5)</f>
        <v>0</v>
      </c>
      <c r="AQ47" s="4"/>
      <c r="AR47" s="5">
        <f>ROUND(SUM(AR45:AR46),5)</f>
        <v>0</v>
      </c>
      <c r="AS47" s="4"/>
      <c r="AT47" s="5">
        <f>ROUND(SUM(AT45:AT46),5)</f>
        <v>0</v>
      </c>
      <c r="AU47" s="4"/>
      <c r="AV47" s="5">
        <f>ROUND(SUM(AV45:AV46),5)</f>
        <v>0</v>
      </c>
      <c r="AW47" s="4"/>
      <c r="AX47" s="5">
        <f>ROUND(SUM(AX45:AX46),5)</f>
        <v>0</v>
      </c>
      <c r="AY47" s="4"/>
      <c r="AZ47" s="5">
        <f>ROUND(SUM(AZ45:AZ46),5)</f>
        <v>0</v>
      </c>
      <c r="BA47" s="4"/>
      <c r="BB47" s="5">
        <f>ROUND(SUM(BB45:BB46),5)</f>
        <v>0</v>
      </c>
      <c r="BC47" s="4"/>
      <c r="BD47" s="5">
        <f>ROUND(H47+L47+P47+T47+X47+AB47+AF47+AJ47+AN47+AR47+AV47+AZ47,5)</f>
        <v>0</v>
      </c>
      <c r="BE47" s="4"/>
      <c r="BF47" s="5">
        <f>ROUND(J47+N47+R47+V47+Z47+AD47+AH47+AL47+AP47+AT47+AX47+BB47,5)</f>
        <v>0</v>
      </c>
    </row>
    <row r="48" spans="1:58" ht="15.75" hidden="1" thickBot="1" x14ac:dyDescent="0.3">
      <c r="A48" s="1"/>
      <c r="B48" s="1"/>
      <c r="C48" s="1"/>
      <c r="D48" s="1" t="s">
        <v>173</v>
      </c>
      <c r="E48" s="1"/>
      <c r="F48" s="1"/>
      <c r="G48" s="1"/>
      <c r="H48" s="6">
        <f>ROUND(H44+H47,5)</f>
        <v>0</v>
      </c>
      <c r="I48" s="4"/>
      <c r="J48" s="6">
        <f>ROUND(J44+J47,5)</f>
        <v>0</v>
      </c>
      <c r="K48" s="4"/>
      <c r="L48" s="6">
        <f>ROUND(L44+L47,5)</f>
        <v>0</v>
      </c>
      <c r="M48" s="4"/>
      <c r="N48" s="6">
        <f>ROUND(N44+N47,5)</f>
        <v>0</v>
      </c>
      <c r="O48" s="4"/>
      <c r="P48" s="6">
        <f>ROUND(P44+P47,5)</f>
        <v>0</v>
      </c>
      <c r="Q48" s="4"/>
      <c r="R48" s="6">
        <f>ROUND(R44+R47,5)</f>
        <v>0</v>
      </c>
      <c r="S48" s="4"/>
      <c r="T48" s="6">
        <f>ROUND(T44+T47,5)</f>
        <v>0</v>
      </c>
      <c r="U48" s="4"/>
      <c r="V48" s="6">
        <f>ROUND(V44+V47,5)</f>
        <v>0</v>
      </c>
      <c r="W48" s="4"/>
      <c r="X48" s="6">
        <f>ROUND(X44+X47,5)</f>
        <v>0</v>
      </c>
      <c r="Y48" s="4"/>
      <c r="Z48" s="6">
        <f>ROUND(Z44+Z47,5)</f>
        <v>0</v>
      </c>
      <c r="AA48" s="4"/>
      <c r="AB48" s="6">
        <f>ROUND(AB44+AB47,5)</f>
        <v>0</v>
      </c>
      <c r="AC48" s="4"/>
      <c r="AD48" s="6">
        <f>ROUND(AD44+AD47,5)</f>
        <v>0</v>
      </c>
      <c r="AE48" s="4"/>
      <c r="AF48" s="6">
        <f>ROUND(AF44+AF47,5)</f>
        <v>0</v>
      </c>
      <c r="AG48" s="4"/>
      <c r="AH48" s="6">
        <f>ROUND(AH44+AH47,5)</f>
        <v>0</v>
      </c>
      <c r="AI48" s="4"/>
      <c r="AJ48" s="6">
        <f>ROUND(AJ44+AJ47,5)</f>
        <v>0</v>
      </c>
      <c r="AK48" s="4"/>
      <c r="AL48" s="6">
        <f>ROUND(AL44+AL47,5)</f>
        <v>0</v>
      </c>
      <c r="AM48" s="4"/>
      <c r="AN48" s="6">
        <f>ROUND(AN44+AN47,5)</f>
        <v>0</v>
      </c>
      <c r="AO48" s="4"/>
      <c r="AP48" s="6">
        <f>ROUND(AP44+AP47,5)</f>
        <v>0</v>
      </c>
      <c r="AQ48" s="4"/>
      <c r="AR48" s="6">
        <f>ROUND(AR44+AR47,5)</f>
        <v>0</v>
      </c>
      <c r="AS48" s="4"/>
      <c r="AT48" s="6">
        <f>ROUND(AT44+AT47,5)</f>
        <v>0</v>
      </c>
      <c r="AU48" s="4"/>
      <c r="AV48" s="6">
        <f>ROUND(AV44+AV47,5)</f>
        <v>0</v>
      </c>
      <c r="AW48" s="4"/>
      <c r="AX48" s="6">
        <f>ROUND(AX44+AX47,5)</f>
        <v>0</v>
      </c>
      <c r="AY48" s="4"/>
      <c r="AZ48" s="6">
        <f>ROUND(AZ44+AZ47,5)</f>
        <v>0</v>
      </c>
      <c r="BA48" s="4"/>
      <c r="BB48" s="6">
        <f>ROUND(BB44+BB47,5)</f>
        <v>0</v>
      </c>
      <c r="BC48" s="4"/>
      <c r="BD48" s="6">
        <f>ROUND(H48+L48+P48+T48+X48+AB48+AF48+AJ48+AN48+AR48+AV48+AZ48,5)</f>
        <v>0</v>
      </c>
      <c r="BE48" s="4"/>
      <c r="BF48" s="6">
        <f>ROUND(J48+N48+R48+V48+Z48+AD48+AH48+AL48+AP48+AT48+AX48+BB48,5)</f>
        <v>0</v>
      </c>
    </row>
    <row r="49" spans="1:58" hidden="1" x14ac:dyDescent="0.25">
      <c r="A49" s="1"/>
      <c r="B49" s="1"/>
      <c r="C49" s="1" t="s">
        <v>43</v>
      </c>
      <c r="D49" s="1"/>
      <c r="E49" s="1"/>
      <c r="F49" s="1"/>
      <c r="G49" s="1"/>
      <c r="H49" s="3">
        <f>ROUND(H43-H48,5)</f>
        <v>190.86</v>
      </c>
      <c r="I49" s="4"/>
      <c r="J49" s="3">
        <f>ROUND(J43-J48,5)</f>
        <v>30290</v>
      </c>
      <c r="K49" s="4"/>
      <c r="L49" s="3">
        <f>ROUND(L43-L48,5)</f>
        <v>3615.92</v>
      </c>
      <c r="M49" s="4"/>
      <c r="N49" s="3">
        <f>ROUND(N43-N48,5)</f>
        <v>0</v>
      </c>
      <c r="O49" s="4"/>
      <c r="P49" s="3">
        <f>ROUND(P43-P48,5)</f>
        <v>913.75</v>
      </c>
      <c r="Q49" s="4"/>
      <c r="R49" s="3">
        <f>ROUND(R43-R48,5)</f>
        <v>0</v>
      </c>
      <c r="S49" s="4"/>
      <c r="T49" s="3">
        <f>ROUND(T43-T48,5)</f>
        <v>70.8</v>
      </c>
      <c r="U49" s="4"/>
      <c r="V49" s="3">
        <f>ROUND(V43-V48,5)</f>
        <v>0</v>
      </c>
      <c r="W49" s="4"/>
      <c r="X49" s="3">
        <f>ROUND(X43-X48,5)</f>
        <v>555.88</v>
      </c>
      <c r="Y49" s="4"/>
      <c r="Z49" s="3">
        <f>ROUND(Z43-Z48,5)</f>
        <v>0</v>
      </c>
      <c r="AA49" s="4"/>
      <c r="AB49" s="3">
        <f>ROUND(AB43-AB48,5)</f>
        <v>-189.95</v>
      </c>
      <c r="AC49" s="4"/>
      <c r="AD49" s="3">
        <f>ROUND(AD43-AD48,5)</f>
        <v>0</v>
      </c>
      <c r="AE49" s="4"/>
      <c r="AF49" s="3">
        <f>ROUND(AF43-AF48,5)</f>
        <v>1688.93</v>
      </c>
      <c r="AG49" s="4"/>
      <c r="AH49" s="3">
        <f>ROUND(AH43-AH48,5)</f>
        <v>0</v>
      </c>
      <c r="AI49" s="4"/>
      <c r="AJ49" s="3">
        <f>ROUND(AJ43-AJ48,5)</f>
        <v>1146.78</v>
      </c>
      <c r="AK49" s="4"/>
      <c r="AL49" s="3">
        <f>ROUND(AL43-AL48,5)</f>
        <v>0</v>
      </c>
      <c r="AM49" s="4"/>
      <c r="AN49" s="3">
        <f>ROUND(AN43-AN48,5)</f>
        <v>4098.6000000000004</v>
      </c>
      <c r="AO49" s="4"/>
      <c r="AP49" s="3">
        <f>ROUND(AP43-AP48,5)</f>
        <v>0</v>
      </c>
      <c r="AQ49" s="4"/>
      <c r="AR49" s="3">
        <f>ROUND(AR43-AR48,5)</f>
        <v>11987.3</v>
      </c>
      <c r="AS49" s="4"/>
      <c r="AT49" s="3">
        <f>ROUND(AT43-AT48,5)</f>
        <v>0</v>
      </c>
      <c r="AU49" s="4"/>
      <c r="AV49" s="3">
        <f>ROUND(AV43-AV48,5)</f>
        <v>3686.01</v>
      </c>
      <c r="AW49" s="4"/>
      <c r="AX49" s="3">
        <f>ROUND(AX43-AX48,5)</f>
        <v>0</v>
      </c>
      <c r="AY49" s="4"/>
      <c r="AZ49" s="3">
        <f>ROUND(AZ43-AZ48,5)</f>
        <v>9044.7099999999991</v>
      </c>
      <c r="BA49" s="4"/>
      <c r="BB49" s="3">
        <f>ROUND(BB43-BB48,5)</f>
        <v>0</v>
      </c>
      <c r="BC49" s="4"/>
      <c r="BD49" s="3">
        <f>ROUND(H49+L49+P49+T49+X49+AB49+AF49+AJ49+AN49+AR49+AV49+AZ49,5)</f>
        <v>36809.589999999997</v>
      </c>
      <c r="BE49" s="4"/>
      <c r="BF49" s="3">
        <f>ROUND(J49+N49+R49+V49+Z49+AD49+AH49+AL49+AP49+AT49+AX49+BB49,5)</f>
        <v>30290</v>
      </c>
    </row>
    <row r="50" spans="1:58" x14ac:dyDescent="0.25">
      <c r="A50" s="1"/>
      <c r="B50" s="1"/>
      <c r="C50" s="1"/>
      <c r="D50" s="1" t="s">
        <v>44</v>
      </c>
      <c r="E50" s="1"/>
      <c r="F50" s="1"/>
      <c r="G50" s="1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S50" s="4"/>
      <c r="T50" s="3"/>
      <c r="U50" s="4"/>
      <c r="V50" s="3"/>
      <c r="W50" s="4"/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/>
      <c r="AN50" s="3"/>
      <c r="AO50" s="4"/>
      <c r="AP50" s="3"/>
      <c r="AQ50" s="4"/>
      <c r="AR50" s="3"/>
      <c r="AS50" s="4"/>
      <c r="AT50" s="3"/>
      <c r="AU50" s="4"/>
      <c r="AV50" s="3"/>
      <c r="AW50" s="4"/>
      <c r="AX50" s="3"/>
      <c r="AY50" s="4"/>
      <c r="AZ50" s="3"/>
      <c r="BA50" s="4"/>
      <c r="BB50" s="3"/>
      <c r="BC50" s="4"/>
      <c r="BD50" s="3"/>
      <c r="BE50" s="4"/>
      <c r="BF50" s="3"/>
    </row>
    <row r="51" spans="1:58" x14ac:dyDescent="0.25">
      <c r="A51" s="1"/>
      <c r="B51" s="1"/>
      <c r="C51" s="1"/>
      <c r="D51" s="1"/>
      <c r="E51" s="1" t="s">
        <v>45</v>
      </c>
      <c r="F51" s="1"/>
      <c r="G51" s="1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3"/>
      <c r="W51" s="4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3"/>
      <c r="AQ51" s="4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</row>
    <row r="52" spans="1:58" x14ac:dyDescent="0.25">
      <c r="A52" s="1"/>
      <c r="B52" s="1"/>
      <c r="C52" s="1"/>
      <c r="D52" s="1"/>
      <c r="E52" s="1"/>
      <c r="F52" s="1" t="s">
        <v>46</v>
      </c>
      <c r="G52" s="1"/>
      <c r="H52" s="3">
        <v>0</v>
      </c>
      <c r="I52" s="4"/>
      <c r="J52" s="3">
        <v>500</v>
      </c>
      <c r="K52" s="4"/>
      <c r="L52" s="3">
        <v>0</v>
      </c>
      <c r="M52" s="4"/>
      <c r="N52" s="3">
        <v>0</v>
      </c>
      <c r="O52" s="4"/>
      <c r="P52" s="3">
        <v>0</v>
      </c>
      <c r="Q52" s="4"/>
      <c r="R52" s="3">
        <v>0</v>
      </c>
      <c r="S52" s="4"/>
      <c r="T52" s="3">
        <v>0</v>
      </c>
      <c r="U52" s="4"/>
      <c r="V52" s="3">
        <v>0</v>
      </c>
      <c r="W52" s="4"/>
      <c r="X52" s="3">
        <v>207.5</v>
      </c>
      <c r="Y52" s="4"/>
      <c r="Z52" s="3">
        <v>0</v>
      </c>
      <c r="AA52" s="4"/>
      <c r="AB52" s="3">
        <v>0</v>
      </c>
      <c r="AC52" s="4"/>
      <c r="AD52" s="3">
        <v>0</v>
      </c>
      <c r="AE52" s="4"/>
      <c r="AF52" s="3">
        <v>0</v>
      </c>
      <c r="AG52" s="4"/>
      <c r="AH52" s="3">
        <v>0</v>
      </c>
      <c r="AI52" s="4"/>
      <c r="AJ52" s="3">
        <v>0</v>
      </c>
      <c r="AK52" s="4"/>
      <c r="AL52" s="3">
        <v>0</v>
      </c>
      <c r="AM52" s="4"/>
      <c r="AN52" s="3">
        <v>0</v>
      </c>
      <c r="AO52" s="4"/>
      <c r="AP52" s="3">
        <v>0</v>
      </c>
      <c r="AQ52" s="4"/>
      <c r="AR52" s="3">
        <v>0</v>
      </c>
      <c r="AS52" s="4"/>
      <c r="AT52" s="3">
        <v>0</v>
      </c>
      <c r="AU52" s="4"/>
      <c r="AV52" s="3">
        <v>0</v>
      </c>
      <c r="AW52" s="4"/>
      <c r="AX52" s="3">
        <v>0</v>
      </c>
      <c r="AY52" s="4"/>
      <c r="AZ52" s="3">
        <v>0</v>
      </c>
      <c r="BA52" s="4"/>
      <c r="BB52" s="3">
        <v>0</v>
      </c>
      <c r="BC52" s="4"/>
      <c r="BD52" s="3">
        <f>ROUND(H52+L52+P52+T52+X52+AB52+AF52+AJ52+AN52+AR52+AV52+AZ52,5)</f>
        <v>207.5</v>
      </c>
      <c r="BE52" s="4"/>
      <c r="BF52" s="3">
        <f>ROUND(J52+N52+R52+V52+Z52+AD52+AH52+AL52+AP52+AT52+AX52+BB52,5)</f>
        <v>500</v>
      </c>
    </row>
    <row r="53" spans="1:58" ht="15.75" thickBot="1" x14ac:dyDescent="0.3">
      <c r="A53" s="1"/>
      <c r="B53" s="1"/>
      <c r="C53" s="1"/>
      <c r="D53" s="1"/>
      <c r="E53" s="1"/>
      <c r="F53" s="1" t="s">
        <v>47</v>
      </c>
      <c r="G53" s="1"/>
      <c r="H53" s="15">
        <v>0</v>
      </c>
      <c r="I53" s="4"/>
      <c r="J53" s="15">
        <v>1500</v>
      </c>
      <c r="K53" s="4"/>
      <c r="L53" s="15">
        <v>0</v>
      </c>
      <c r="M53" s="4"/>
      <c r="N53" s="15">
        <v>0</v>
      </c>
      <c r="O53" s="4"/>
      <c r="P53" s="15">
        <v>0</v>
      </c>
      <c r="Q53" s="4"/>
      <c r="R53" s="15">
        <v>0</v>
      </c>
      <c r="S53" s="4"/>
      <c r="T53" s="15">
        <v>150</v>
      </c>
      <c r="U53" s="4"/>
      <c r="V53" s="15">
        <v>0</v>
      </c>
      <c r="W53" s="4"/>
      <c r="X53" s="15">
        <v>150</v>
      </c>
      <c r="Y53" s="4"/>
      <c r="Z53" s="15">
        <v>0</v>
      </c>
      <c r="AA53" s="4"/>
      <c r="AB53" s="15">
        <v>0</v>
      </c>
      <c r="AC53" s="4"/>
      <c r="AD53" s="15">
        <v>0</v>
      </c>
      <c r="AE53" s="4"/>
      <c r="AF53" s="15">
        <v>125</v>
      </c>
      <c r="AG53" s="4"/>
      <c r="AH53" s="15">
        <v>0</v>
      </c>
      <c r="AI53" s="4"/>
      <c r="AJ53" s="15">
        <v>0</v>
      </c>
      <c r="AK53" s="4"/>
      <c r="AL53" s="15">
        <v>0</v>
      </c>
      <c r="AM53" s="4"/>
      <c r="AN53" s="15">
        <v>50</v>
      </c>
      <c r="AO53" s="4"/>
      <c r="AP53" s="15">
        <v>0</v>
      </c>
      <c r="AQ53" s="4"/>
      <c r="AR53" s="15">
        <v>0</v>
      </c>
      <c r="AS53" s="4"/>
      <c r="AT53" s="15">
        <v>0</v>
      </c>
      <c r="AU53" s="4"/>
      <c r="AV53" s="15">
        <v>0</v>
      </c>
      <c r="AW53" s="4"/>
      <c r="AX53" s="15">
        <v>0</v>
      </c>
      <c r="AY53" s="4"/>
      <c r="AZ53" s="15">
        <v>0</v>
      </c>
      <c r="BA53" s="4"/>
      <c r="BB53" s="15">
        <v>0</v>
      </c>
      <c r="BC53" s="4"/>
      <c r="BD53" s="15">
        <f>ROUND(H53+L53+P53+T53+X53+AB53+AF53+AJ53+AN53+AR53+AV53+AZ53,5)</f>
        <v>475</v>
      </c>
      <c r="BE53" s="4"/>
      <c r="BF53" s="15">
        <f>ROUND(J53+N53+R53+V53+Z53+AD53+AH53+AL53+AP53+AT53+AX53+BB53,5)</f>
        <v>1500</v>
      </c>
    </row>
    <row r="54" spans="1:58" x14ac:dyDescent="0.25">
      <c r="A54" s="1"/>
      <c r="B54" s="1"/>
      <c r="C54" s="1"/>
      <c r="D54" s="1"/>
      <c r="E54" s="1" t="s">
        <v>48</v>
      </c>
      <c r="F54" s="1"/>
      <c r="G54" s="1"/>
      <c r="H54" s="3">
        <f>ROUND(SUM(H51:H53),5)</f>
        <v>0</v>
      </c>
      <c r="I54" s="4"/>
      <c r="J54" s="3">
        <f>ROUND(SUM(J51:J53),5)</f>
        <v>2000</v>
      </c>
      <c r="K54" s="4"/>
      <c r="L54" s="3">
        <f>ROUND(SUM(L51:L53),5)</f>
        <v>0</v>
      </c>
      <c r="M54" s="4"/>
      <c r="N54" s="3">
        <f>ROUND(SUM(N51:N53),5)</f>
        <v>0</v>
      </c>
      <c r="O54" s="4"/>
      <c r="P54" s="3">
        <f>ROUND(SUM(P51:P53),5)</f>
        <v>0</v>
      </c>
      <c r="Q54" s="4"/>
      <c r="R54" s="3">
        <f>ROUND(SUM(R51:R53),5)</f>
        <v>0</v>
      </c>
      <c r="S54" s="4"/>
      <c r="T54" s="3">
        <f>ROUND(SUM(T51:T53),5)</f>
        <v>150</v>
      </c>
      <c r="U54" s="4"/>
      <c r="V54" s="3">
        <f>ROUND(SUM(V51:V53),5)</f>
        <v>0</v>
      </c>
      <c r="W54" s="4"/>
      <c r="X54" s="3">
        <f>ROUND(SUM(X51:X53),5)</f>
        <v>357.5</v>
      </c>
      <c r="Y54" s="4"/>
      <c r="Z54" s="3">
        <f>ROUND(SUM(Z51:Z53),5)</f>
        <v>0</v>
      </c>
      <c r="AA54" s="4"/>
      <c r="AB54" s="3">
        <f>ROUND(SUM(AB51:AB53),5)</f>
        <v>0</v>
      </c>
      <c r="AC54" s="4"/>
      <c r="AD54" s="3">
        <f>ROUND(SUM(AD51:AD53),5)</f>
        <v>0</v>
      </c>
      <c r="AE54" s="4"/>
      <c r="AF54" s="3">
        <f>ROUND(SUM(AF51:AF53),5)</f>
        <v>125</v>
      </c>
      <c r="AG54" s="4"/>
      <c r="AH54" s="3">
        <f>ROUND(SUM(AH51:AH53),5)</f>
        <v>0</v>
      </c>
      <c r="AI54" s="4"/>
      <c r="AJ54" s="3">
        <f>ROUND(SUM(AJ51:AJ53),5)</f>
        <v>0</v>
      </c>
      <c r="AK54" s="4"/>
      <c r="AL54" s="3">
        <f>ROUND(SUM(AL51:AL53),5)</f>
        <v>0</v>
      </c>
      <c r="AM54" s="4"/>
      <c r="AN54" s="3">
        <f>ROUND(SUM(AN51:AN53),5)</f>
        <v>50</v>
      </c>
      <c r="AO54" s="4"/>
      <c r="AP54" s="3">
        <f>ROUND(SUM(AP51:AP53),5)</f>
        <v>0</v>
      </c>
      <c r="AQ54" s="4"/>
      <c r="AR54" s="3">
        <f>ROUND(SUM(AR51:AR53),5)</f>
        <v>0</v>
      </c>
      <c r="AS54" s="4"/>
      <c r="AT54" s="3">
        <f>ROUND(SUM(AT51:AT53),5)</f>
        <v>0</v>
      </c>
      <c r="AU54" s="4"/>
      <c r="AV54" s="3">
        <f>ROUND(SUM(AV51:AV53),5)</f>
        <v>0</v>
      </c>
      <c r="AW54" s="4"/>
      <c r="AX54" s="3">
        <f>ROUND(SUM(AX51:AX53),5)</f>
        <v>0</v>
      </c>
      <c r="AY54" s="4"/>
      <c r="AZ54" s="3">
        <f>ROUND(SUM(AZ51:AZ53),5)</f>
        <v>0</v>
      </c>
      <c r="BA54" s="4"/>
      <c r="BB54" s="3">
        <f>ROUND(SUM(BB51:BB53),5)</f>
        <v>0</v>
      </c>
      <c r="BC54" s="4"/>
      <c r="BD54" s="3">
        <f>ROUND(H54+L54+P54+T54+X54+AB54+AF54+AJ54+AN54+AR54+AV54+AZ54,5)</f>
        <v>682.5</v>
      </c>
      <c r="BE54" s="4"/>
      <c r="BF54" s="3">
        <f>ROUND(J54+N54+R54+V54+Z54+AD54+AH54+AL54+AP54+AT54+AX54+BB54,5)</f>
        <v>2000</v>
      </c>
    </row>
    <row r="55" spans="1:58" x14ac:dyDescent="0.25">
      <c r="A55" s="1"/>
      <c r="B55" s="1"/>
      <c r="C55" s="1"/>
      <c r="D55" s="1"/>
      <c r="E55" s="1" t="s">
        <v>49</v>
      </c>
      <c r="F55" s="1"/>
      <c r="G55" s="1"/>
      <c r="H55" s="3"/>
      <c r="I55" s="4"/>
      <c r="J55" s="3"/>
      <c r="K55" s="4"/>
      <c r="L55" s="3"/>
      <c r="M55" s="4"/>
      <c r="N55" s="3"/>
      <c r="O55" s="4"/>
      <c r="P55" s="3"/>
      <c r="Q55" s="4"/>
      <c r="R55" s="3"/>
      <c r="S55" s="4"/>
      <c r="T55" s="3"/>
      <c r="U55" s="4"/>
      <c r="V55" s="3"/>
      <c r="W55" s="4"/>
      <c r="X55" s="3"/>
      <c r="Y55" s="4"/>
      <c r="Z55" s="3"/>
      <c r="AA55" s="4"/>
      <c r="AB55" s="3"/>
      <c r="AC55" s="4"/>
      <c r="AD55" s="3"/>
      <c r="AE55" s="4"/>
      <c r="AF55" s="3"/>
      <c r="AG55" s="4"/>
      <c r="AH55" s="3"/>
      <c r="AI55" s="4"/>
      <c r="AJ55" s="3"/>
      <c r="AK55" s="4"/>
      <c r="AL55" s="3"/>
      <c r="AM55" s="4"/>
      <c r="AN55" s="3"/>
      <c r="AO55" s="4"/>
      <c r="AP55" s="3"/>
      <c r="AQ55" s="4"/>
      <c r="AR55" s="3"/>
      <c r="AS55" s="4"/>
      <c r="AT55" s="3"/>
      <c r="AU55" s="4"/>
      <c r="AV55" s="3"/>
      <c r="AW55" s="4"/>
      <c r="AX55" s="3"/>
      <c r="AY55" s="4"/>
      <c r="AZ55" s="3"/>
      <c r="BA55" s="4"/>
      <c r="BB55" s="3"/>
      <c r="BC55" s="4"/>
      <c r="BD55" s="3"/>
      <c r="BE55" s="4"/>
      <c r="BF55" s="3"/>
    </row>
    <row r="56" spans="1:58" x14ac:dyDescent="0.25">
      <c r="A56" s="1"/>
      <c r="B56" s="1"/>
      <c r="C56" s="1"/>
      <c r="D56" s="1"/>
      <c r="E56" s="1"/>
      <c r="F56" s="1" t="s">
        <v>50</v>
      </c>
      <c r="G56" s="1"/>
      <c r="H56" s="3">
        <v>137.01</v>
      </c>
      <c r="I56" s="4"/>
      <c r="J56" s="3">
        <v>1000</v>
      </c>
      <c r="K56" s="4"/>
      <c r="L56" s="3">
        <v>131.52000000000001</v>
      </c>
      <c r="M56" s="4"/>
      <c r="N56" s="3">
        <v>0</v>
      </c>
      <c r="O56" s="4"/>
      <c r="P56" s="3">
        <v>131.22</v>
      </c>
      <c r="Q56" s="4"/>
      <c r="R56" s="3">
        <v>0</v>
      </c>
      <c r="S56" s="4"/>
      <c r="T56" s="3">
        <v>92.6</v>
      </c>
      <c r="U56" s="4"/>
      <c r="V56" s="3">
        <v>0</v>
      </c>
      <c r="W56" s="4"/>
      <c r="X56" s="3">
        <v>47.77</v>
      </c>
      <c r="Y56" s="4"/>
      <c r="Z56" s="3">
        <v>0</v>
      </c>
      <c r="AA56" s="4"/>
      <c r="AB56" s="3">
        <v>25.45</v>
      </c>
      <c r="AC56" s="4"/>
      <c r="AD56" s="3">
        <v>0</v>
      </c>
      <c r="AE56" s="4"/>
      <c r="AF56" s="3">
        <v>58.01</v>
      </c>
      <c r="AG56" s="4"/>
      <c r="AH56" s="3">
        <v>0</v>
      </c>
      <c r="AI56" s="4"/>
      <c r="AJ56" s="3">
        <v>44.48</v>
      </c>
      <c r="AK56" s="4"/>
      <c r="AL56" s="3">
        <v>0</v>
      </c>
      <c r="AM56" s="4"/>
      <c r="AN56" s="3">
        <v>34.520000000000003</v>
      </c>
      <c r="AO56" s="4"/>
      <c r="AP56" s="3">
        <v>0</v>
      </c>
      <c r="AQ56" s="4"/>
      <c r="AR56" s="3">
        <v>58.27</v>
      </c>
      <c r="AS56" s="4"/>
      <c r="AT56" s="3">
        <v>0</v>
      </c>
      <c r="AU56" s="4"/>
      <c r="AV56" s="3">
        <v>153.54</v>
      </c>
      <c r="AW56" s="4"/>
      <c r="AX56" s="3">
        <v>0</v>
      </c>
      <c r="AY56" s="4"/>
      <c r="AZ56" s="3">
        <v>291.26</v>
      </c>
      <c r="BA56" s="4"/>
      <c r="BB56" s="3">
        <v>0</v>
      </c>
      <c r="BC56" s="4"/>
      <c r="BD56" s="3">
        <f t="shared" ref="BD56:BD63" si="3">ROUND(H56+L56+P56+T56+X56+AB56+AF56+AJ56+AN56+AR56+AV56+AZ56,5)</f>
        <v>1205.6500000000001</v>
      </c>
      <c r="BE56" s="4"/>
      <c r="BF56" s="3">
        <f t="shared" ref="BF56:BF63" si="4">ROUND(J56+N56+R56+V56+Z56+AD56+AH56+AL56+AP56+AT56+AX56+BB56,5)</f>
        <v>1000</v>
      </c>
    </row>
    <row r="57" spans="1:58" x14ac:dyDescent="0.25">
      <c r="A57" s="1"/>
      <c r="B57" s="1"/>
      <c r="C57" s="1"/>
      <c r="D57" s="1"/>
      <c r="E57" s="1"/>
      <c r="F57" s="1" t="s">
        <v>51</v>
      </c>
      <c r="G57" s="1"/>
      <c r="H57" s="3">
        <v>0</v>
      </c>
      <c r="I57" s="4"/>
      <c r="J57" s="3">
        <v>3000</v>
      </c>
      <c r="K57" s="4"/>
      <c r="L57" s="3">
        <v>910</v>
      </c>
      <c r="M57" s="4"/>
      <c r="N57" s="3">
        <v>0</v>
      </c>
      <c r="O57" s="4"/>
      <c r="P57" s="3">
        <v>0</v>
      </c>
      <c r="Q57" s="4"/>
      <c r="R57" s="3">
        <v>0</v>
      </c>
      <c r="S57" s="4"/>
      <c r="T57" s="3">
        <v>0</v>
      </c>
      <c r="U57" s="4"/>
      <c r="V57" s="3">
        <v>0</v>
      </c>
      <c r="W57" s="4"/>
      <c r="X57" s="3">
        <v>250</v>
      </c>
      <c r="Y57" s="4"/>
      <c r="Z57" s="3">
        <v>0</v>
      </c>
      <c r="AA57" s="4"/>
      <c r="AB57" s="3">
        <v>0</v>
      </c>
      <c r="AC57" s="4"/>
      <c r="AD57" s="3">
        <v>0</v>
      </c>
      <c r="AE57" s="4"/>
      <c r="AF57" s="3">
        <v>0</v>
      </c>
      <c r="AG57" s="4"/>
      <c r="AH57" s="3">
        <v>0</v>
      </c>
      <c r="AI57" s="4"/>
      <c r="AJ57" s="3">
        <v>443.39</v>
      </c>
      <c r="AK57" s="4"/>
      <c r="AL57" s="3">
        <v>0</v>
      </c>
      <c r="AM57" s="4"/>
      <c r="AN57" s="3">
        <v>0</v>
      </c>
      <c r="AO57" s="4"/>
      <c r="AP57" s="3">
        <v>0</v>
      </c>
      <c r="AQ57" s="4"/>
      <c r="AR57" s="3">
        <v>0</v>
      </c>
      <c r="AS57" s="4"/>
      <c r="AT57" s="3">
        <v>0</v>
      </c>
      <c r="AU57" s="4"/>
      <c r="AV57" s="3">
        <v>0</v>
      </c>
      <c r="AW57" s="4"/>
      <c r="AX57" s="3">
        <v>0</v>
      </c>
      <c r="AY57" s="4"/>
      <c r="AZ57" s="3">
        <v>0</v>
      </c>
      <c r="BA57" s="4"/>
      <c r="BB57" s="3">
        <v>0</v>
      </c>
      <c r="BC57" s="4"/>
      <c r="BD57" s="3">
        <f t="shared" si="3"/>
        <v>1603.39</v>
      </c>
      <c r="BE57" s="4"/>
      <c r="BF57" s="3">
        <f t="shared" si="4"/>
        <v>3000</v>
      </c>
    </row>
    <row r="58" spans="1:58" x14ac:dyDescent="0.25">
      <c r="A58" s="1"/>
      <c r="B58" s="1"/>
      <c r="C58" s="1"/>
      <c r="D58" s="1"/>
      <c r="E58" s="1"/>
      <c r="F58" s="1" t="s">
        <v>52</v>
      </c>
      <c r="G58" s="1"/>
      <c r="H58" s="3">
        <v>0</v>
      </c>
      <c r="I58" s="4"/>
      <c r="J58" s="3">
        <v>500</v>
      </c>
      <c r="K58" s="4"/>
      <c r="L58" s="3">
        <v>0</v>
      </c>
      <c r="M58" s="4"/>
      <c r="N58" s="3">
        <v>0</v>
      </c>
      <c r="O58" s="4"/>
      <c r="P58" s="3">
        <v>0</v>
      </c>
      <c r="Q58" s="4"/>
      <c r="R58" s="3">
        <v>0</v>
      </c>
      <c r="S58" s="4"/>
      <c r="T58" s="3">
        <v>0</v>
      </c>
      <c r="U58" s="4"/>
      <c r="V58" s="3">
        <v>0</v>
      </c>
      <c r="W58" s="4"/>
      <c r="X58" s="3">
        <v>0</v>
      </c>
      <c r="Y58" s="4"/>
      <c r="Z58" s="3">
        <v>0</v>
      </c>
      <c r="AA58" s="4"/>
      <c r="AB58" s="3">
        <v>0</v>
      </c>
      <c r="AC58" s="4"/>
      <c r="AD58" s="3">
        <v>0</v>
      </c>
      <c r="AE58" s="4"/>
      <c r="AF58" s="3">
        <v>0</v>
      </c>
      <c r="AG58" s="4"/>
      <c r="AH58" s="3">
        <v>0</v>
      </c>
      <c r="AI58" s="4"/>
      <c r="AJ58" s="3">
        <v>0</v>
      </c>
      <c r="AK58" s="4"/>
      <c r="AL58" s="3">
        <v>0</v>
      </c>
      <c r="AM58" s="4"/>
      <c r="AN58" s="3">
        <v>0</v>
      </c>
      <c r="AO58" s="4"/>
      <c r="AP58" s="3">
        <v>0</v>
      </c>
      <c r="AQ58" s="4"/>
      <c r="AR58" s="3">
        <v>0</v>
      </c>
      <c r="AS58" s="4"/>
      <c r="AT58" s="3">
        <v>0</v>
      </c>
      <c r="AU58" s="4"/>
      <c r="AV58" s="3">
        <v>0</v>
      </c>
      <c r="AW58" s="4"/>
      <c r="AX58" s="3">
        <v>0</v>
      </c>
      <c r="AY58" s="4"/>
      <c r="AZ58" s="3">
        <v>0</v>
      </c>
      <c r="BA58" s="4"/>
      <c r="BB58" s="3">
        <v>0</v>
      </c>
      <c r="BC58" s="4"/>
      <c r="BD58" s="3">
        <f t="shared" si="3"/>
        <v>0</v>
      </c>
      <c r="BE58" s="4"/>
      <c r="BF58" s="3">
        <f t="shared" si="4"/>
        <v>500</v>
      </c>
    </row>
    <row r="59" spans="1:58" x14ac:dyDescent="0.25">
      <c r="A59" s="1"/>
      <c r="B59" s="1"/>
      <c r="C59" s="1"/>
      <c r="D59" s="1"/>
      <c r="E59" s="1"/>
      <c r="F59" s="1" t="s">
        <v>53</v>
      </c>
      <c r="G59" s="1"/>
      <c r="H59" s="3">
        <v>0</v>
      </c>
      <c r="I59" s="4"/>
      <c r="J59" s="3">
        <v>500</v>
      </c>
      <c r="K59" s="4"/>
      <c r="L59" s="3">
        <v>0</v>
      </c>
      <c r="M59" s="4"/>
      <c r="N59" s="3">
        <v>0</v>
      </c>
      <c r="O59" s="4"/>
      <c r="P59" s="3">
        <v>0</v>
      </c>
      <c r="Q59" s="4"/>
      <c r="R59" s="3">
        <v>0</v>
      </c>
      <c r="S59" s="4"/>
      <c r="T59" s="3">
        <v>0</v>
      </c>
      <c r="U59" s="4"/>
      <c r="V59" s="3">
        <v>0</v>
      </c>
      <c r="W59" s="4"/>
      <c r="X59" s="3">
        <v>0</v>
      </c>
      <c r="Y59" s="4"/>
      <c r="Z59" s="3">
        <v>0</v>
      </c>
      <c r="AA59" s="4"/>
      <c r="AB59" s="3">
        <v>0</v>
      </c>
      <c r="AC59" s="4"/>
      <c r="AD59" s="3">
        <v>0</v>
      </c>
      <c r="AE59" s="4"/>
      <c r="AF59" s="3">
        <v>0</v>
      </c>
      <c r="AG59" s="4"/>
      <c r="AH59" s="3">
        <v>0</v>
      </c>
      <c r="AI59" s="4"/>
      <c r="AJ59" s="3">
        <v>0</v>
      </c>
      <c r="AK59" s="4"/>
      <c r="AL59" s="3">
        <v>0</v>
      </c>
      <c r="AM59" s="4"/>
      <c r="AN59" s="3">
        <v>0</v>
      </c>
      <c r="AO59" s="4"/>
      <c r="AP59" s="3">
        <v>0</v>
      </c>
      <c r="AQ59" s="4"/>
      <c r="AR59" s="3">
        <v>0</v>
      </c>
      <c r="AS59" s="4"/>
      <c r="AT59" s="3">
        <v>0</v>
      </c>
      <c r="AU59" s="4"/>
      <c r="AV59" s="3">
        <v>0</v>
      </c>
      <c r="AW59" s="4"/>
      <c r="AX59" s="3">
        <v>0</v>
      </c>
      <c r="AY59" s="4"/>
      <c r="AZ59" s="3">
        <v>500</v>
      </c>
      <c r="BA59" s="4"/>
      <c r="BB59" s="3">
        <v>0</v>
      </c>
      <c r="BC59" s="4"/>
      <c r="BD59" s="3">
        <f t="shared" si="3"/>
        <v>500</v>
      </c>
      <c r="BE59" s="4"/>
      <c r="BF59" s="3">
        <f t="shared" si="4"/>
        <v>500</v>
      </c>
    </row>
    <row r="60" spans="1:58" x14ac:dyDescent="0.25">
      <c r="A60" s="1"/>
      <c r="B60" s="1"/>
      <c r="C60" s="1"/>
      <c r="D60" s="1"/>
      <c r="E60" s="1"/>
      <c r="F60" s="1" t="s">
        <v>54</v>
      </c>
      <c r="G60" s="1"/>
      <c r="H60" s="3">
        <v>0</v>
      </c>
      <c r="I60" s="4"/>
      <c r="J60" s="3">
        <v>10000</v>
      </c>
      <c r="K60" s="4"/>
      <c r="L60" s="3">
        <v>33.99</v>
      </c>
      <c r="M60" s="4"/>
      <c r="N60" s="3">
        <v>0</v>
      </c>
      <c r="O60" s="4"/>
      <c r="P60" s="3">
        <v>0</v>
      </c>
      <c r="Q60" s="4"/>
      <c r="R60" s="3">
        <v>0</v>
      </c>
      <c r="S60" s="4"/>
      <c r="T60" s="3">
        <v>0</v>
      </c>
      <c r="U60" s="4"/>
      <c r="V60" s="3">
        <v>0</v>
      </c>
      <c r="W60" s="4"/>
      <c r="X60" s="3">
        <v>0</v>
      </c>
      <c r="Y60" s="4"/>
      <c r="Z60" s="3">
        <v>0</v>
      </c>
      <c r="AA60" s="4"/>
      <c r="AB60" s="3">
        <v>8130</v>
      </c>
      <c r="AC60" s="4"/>
      <c r="AD60" s="3">
        <v>0</v>
      </c>
      <c r="AE60" s="4"/>
      <c r="AF60" s="3">
        <v>0</v>
      </c>
      <c r="AG60" s="4"/>
      <c r="AH60" s="3">
        <v>0</v>
      </c>
      <c r="AI60" s="4"/>
      <c r="AJ60" s="3">
        <v>0</v>
      </c>
      <c r="AK60" s="4"/>
      <c r="AL60" s="3">
        <v>0</v>
      </c>
      <c r="AM60" s="4"/>
      <c r="AN60" s="3">
        <v>0</v>
      </c>
      <c r="AO60" s="4"/>
      <c r="AP60" s="3">
        <v>0</v>
      </c>
      <c r="AQ60" s="4"/>
      <c r="AR60" s="3">
        <v>0</v>
      </c>
      <c r="AS60" s="4"/>
      <c r="AT60" s="3">
        <v>0</v>
      </c>
      <c r="AU60" s="4"/>
      <c r="AV60" s="3">
        <v>0</v>
      </c>
      <c r="AW60" s="4"/>
      <c r="AX60" s="3">
        <v>0</v>
      </c>
      <c r="AY60" s="4"/>
      <c r="AZ60" s="3">
        <v>0</v>
      </c>
      <c r="BA60" s="4"/>
      <c r="BB60" s="3">
        <v>0</v>
      </c>
      <c r="BC60" s="4"/>
      <c r="BD60" s="3">
        <f t="shared" si="3"/>
        <v>8163.99</v>
      </c>
      <c r="BE60" s="4"/>
      <c r="BF60" s="3">
        <f t="shared" si="4"/>
        <v>10000</v>
      </c>
    </row>
    <row r="61" spans="1:58" x14ac:dyDescent="0.25">
      <c r="A61" s="1"/>
      <c r="B61" s="1"/>
      <c r="C61" s="1"/>
      <c r="D61" s="1"/>
      <c r="E61" s="1"/>
      <c r="F61" s="1" t="s">
        <v>55</v>
      </c>
      <c r="G61" s="1"/>
      <c r="H61" s="3">
        <v>0</v>
      </c>
      <c r="I61" s="4"/>
      <c r="J61" s="3">
        <v>200</v>
      </c>
      <c r="K61" s="4"/>
      <c r="L61" s="3">
        <v>0</v>
      </c>
      <c r="M61" s="4"/>
      <c r="N61" s="3">
        <v>0</v>
      </c>
      <c r="O61" s="4"/>
      <c r="P61" s="3">
        <v>0</v>
      </c>
      <c r="Q61" s="4"/>
      <c r="R61" s="3">
        <v>0</v>
      </c>
      <c r="S61" s="4"/>
      <c r="T61" s="3">
        <v>0</v>
      </c>
      <c r="U61" s="4"/>
      <c r="V61" s="3">
        <v>0</v>
      </c>
      <c r="W61" s="4"/>
      <c r="X61" s="3">
        <v>0</v>
      </c>
      <c r="Y61" s="4"/>
      <c r="Z61" s="3">
        <v>0</v>
      </c>
      <c r="AA61" s="4"/>
      <c r="AB61" s="3">
        <v>0</v>
      </c>
      <c r="AC61" s="4"/>
      <c r="AD61" s="3">
        <v>0</v>
      </c>
      <c r="AE61" s="4"/>
      <c r="AF61" s="3">
        <v>194.4</v>
      </c>
      <c r="AG61" s="4"/>
      <c r="AH61" s="3">
        <v>0</v>
      </c>
      <c r="AI61" s="4"/>
      <c r="AJ61" s="3">
        <v>0</v>
      </c>
      <c r="AK61" s="4"/>
      <c r="AL61" s="3">
        <v>0</v>
      </c>
      <c r="AM61" s="4"/>
      <c r="AN61" s="3">
        <v>0</v>
      </c>
      <c r="AO61" s="4"/>
      <c r="AP61" s="3">
        <v>0</v>
      </c>
      <c r="AQ61" s="4"/>
      <c r="AR61" s="3">
        <v>0</v>
      </c>
      <c r="AS61" s="4"/>
      <c r="AT61" s="3">
        <v>0</v>
      </c>
      <c r="AU61" s="4"/>
      <c r="AV61" s="3">
        <v>0</v>
      </c>
      <c r="AW61" s="4"/>
      <c r="AX61" s="3">
        <v>0</v>
      </c>
      <c r="AY61" s="4"/>
      <c r="AZ61" s="3">
        <v>0</v>
      </c>
      <c r="BA61" s="4"/>
      <c r="BB61" s="3">
        <v>0</v>
      </c>
      <c r="BC61" s="4"/>
      <c r="BD61" s="3">
        <f t="shared" si="3"/>
        <v>194.4</v>
      </c>
      <c r="BE61" s="4"/>
      <c r="BF61" s="3">
        <f t="shared" si="4"/>
        <v>200</v>
      </c>
    </row>
    <row r="62" spans="1:58" ht="15.75" thickBot="1" x14ac:dyDescent="0.3">
      <c r="A62" s="1"/>
      <c r="B62" s="1"/>
      <c r="C62" s="1"/>
      <c r="D62" s="1"/>
      <c r="E62" s="1"/>
      <c r="F62" s="1" t="s">
        <v>56</v>
      </c>
      <c r="G62" s="1"/>
      <c r="H62" s="15">
        <v>0</v>
      </c>
      <c r="I62" s="4"/>
      <c r="J62" s="15">
        <v>180</v>
      </c>
      <c r="K62" s="4"/>
      <c r="L62" s="15">
        <v>0</v>
      </c>
      <c r="M62" s="4"/>
      <c r="N62" s="15">
        <v>0</v>
      </c>
      <c r="O62" s="4"/>
      <c r="P62" s="15">
        <v>45</v>
      </c>
      <c r="Q62" s="4"/>
      <c r="R62" s="15">
        <v>0</v>
      </c>
      <c r="S62" s="4"/>
      <c r="T62" s="15">
        <v>0</v>
      </c>
      <c r="U62" s="4"/>
      <c r="V62" s="15">
        <v>0</v>
      </c>
      <c r="W62" s="4"/>
      <c r="X62" s="15">
        <v>0</v>
      </c>
      <c r="Y62" s="4"/>
      <c r="Z62" s="15">
        <v>0</v>
      </c>
      <c r="AA62" s="4"/>
      <c r="AB62" s="15">
        <v>45</v>
      </c>
      <c r="AC62" s="4"/>
      <c r="AD62" s="15">
        <v>0</v>
      </c>
      <c r="AE62" s="4"/>
      <c r="AF62" s="15">
        <v>0</v>
      </c>
      <c r="AG62" s="4"/>
      <c r="AH62" s="15">
        <v>0</v>
      </c>
      <c r="AI62" s="4"/>
      <c r="AJ62" s="15">
        <v>0</v>
      </c>
      <c r="AK62" s="4"/>
      <c r="AL62" s="15">
        <v>0</v>
      </c>
      <c r="AM62" s="4"/>
      <c r="AN62" s="15">
        <v>45</v>
      </c>
      <c r="AO62" s="4"/>
      <c r="AP62" s="15">
        <v>0</v>
      </c>
      <c r="AQ62" s="4"/>
      <c r="AR62" s="15">
        <v>0</v>
      </c>
      <c r="AS62" s="4"/>
      <c r="AT62" s="15">
        <v>0</v>
      </c>
      <c r="AU62" s="4"/>
      <c r="AV62" s="15">
        <v>0</v>
      </c>
      <c r="AW62" s="4"/>
      <c r="AX62" s="15">
        <v>0</v>
      </c>
      <c r="AY62" s="4"/>
      <c r="AZ62" s="15">
        <v>45</v>
      </c>
      <c r="BA62" s="4"/>
      <c r="BB62" s="15">
        <v>0</v>
      </c>
      <c r="BC62" s="4"/>
      <c r="BD62" s="15">
        <f t="shared" si="3"/>
        <v>180</v>
      </c>
      <c r="BE62" s="4"/>
      <c r="BF62" s="15">
        <f t="shared" si="4"/>
        <v>180</v>
      </c>
    </row>
    <row r="63" spans="1:58" x14ac:dyDescent="0.25">
      <c r="A63" s="1"/>
      <c r="B63" s="1"/>
      <c r="C63" s="1"/>
      <c r="D63" s="1"/>
      <c r="E63" s="1" t="s">
        <v>57</v>
      </c>
      <c r="F63" s="1"/>
      <c r="G63" s="1"/>
      <c r="H63" s="3">
        <f>ROUND(SUM(H55:H62),5)</f>
        <v>137.01</v>
      </c>
      <c r="I63" s="4"/>
      <c r="J63" s="3">
        <f>ROUND(SUM(J55:J62),5)</f>
        <v>15380</v>
      </c>
      <c r="K63" s="4"/>
      <c r="L63" s="3">
        <f>ROUND(SUM(L55:L62),5)</f>
        <v>1075.51</v>
      </c>
      <c r="M63" s="4"/>
      <c r="N63" s="3">
        <f>ROUND(SUM(N55:N62),5)</f>
        <v>0</v>
      </c>
      <c r="O63" s="4"/>
      <c r="P63" s="3">
        <f>ROUND(SUM(P55:P62),5)</f>
        <v>176.22</v>
      </c>
      <c r="Q63" s="4"/>
      <c r="R63" s="3">
        <f>ROUND(SUM(R55:R62),5)</f>
        <v>0</v>
      </c>
      <c r="S63" s="4"/>
      <c r="T63" s="3">
        <f>ROUND(SUM(T55:T62),5)</f>
        <v>92.6</v>
      </c>
      <c r="U63" s="4"/>
      <c r="V63" s="3">
        <f>ROUND(SUM(V55:V62),5)</f>
        <v>0</v>
      </c>
      <c r="W63" s="4"/>
      <c r="X63" s="3">
        <f>ROUND(SUM(X55:X62),5)</f>
        <v>297.77</v>
      </c>
      <c r="Y63" s="4"/>
      <c r="Z63" s="3">
        <f>ROUND(SUM(Z55:Z62),5)</f>
        <v>0</v>
      </c>
      <c r="AA63" s="4"/>
      <c r="AB63" s="3">
        <f>ROUND(SUM(AB55:AB62),5)</f>
        <v>8200.4500000000007</v>
      </c>
      <c r="AC63" s="4"/>
      <c r="AD63" s="3">
        <f>ROUND(SUM(AD55:AD62),5)</f>
        <v>0</v>
      </c>
      <c r="AE63" s="4"/>
      <c r="AF63" s="3">
        <f>ROUND(SUM(AF55:AF62),5)</f>
        <v>252.41</v>
      </c>
      <c r="AG63" s="4"/>
      <c r="AH63" s="3">
        <f>ROUND(SUM(AH55:AH62),5)</f>
        <v>0</v>
      </c>
      <c r="AI63" s="4"/>
      <c r="AJ63" s="3">
        <f>ROUND(SUM(AJ55:AJ62),5)</f>
        <v>487.87</v>
      </c>
      <c r="AK63" s="4"/>
      <c r="AL63" s="3">
        <f>ROUND(SUM(AL55:AL62),5)</f>
        <v>0</v>
      </c>
      <c r="AM63" s="4"/>
      <c r="AN63" s="3">
        <f>ROUND(SUM(AN55:AN62),5)</f>
        <v>79.52</v>
      </c>
      <c r="AO63" s="4"/>
      <c r="AP63" s="3">
        <f>ROUND(SUM(AP55:AP62),5)</f>
        <v>0</v>
      </c>
      <c r="AQ63" s="4"/>
      <c r="AR63" s="3">
        <f>ROUND(SUM(AR55:AR62),5)</f>
        <v>58.27</v>
      </c>
      <c r="AS63" s="4"/>
      <c r="AT63" s="3">
        <f>ROUND(SUM(AT55:AT62),5)</f>
        <v>0</v>
      </c>
      <c r="AU63" s="4"/>
      <c r="AV63" s="3">
        <f>ROUND(SUM(AV55:AV62),5)</f>
        <v>153.54</v>
      </c>
      <c r="AW63" s="4"/>
      <c r="AX63" s="3">
        <f>ROUND(SUM(AX55:AX62),5)</f>
        <v>0</v>
      </c>
      <c r="AY63" s="4"/>
      <c r="AZ63" s="3">
        <f>ROUND(SUM(AZ55:AZ62),5)</f>
        <v>836.26</v>
      </c>
      <c r="BA63" s="4"/>
      <c r="BB63" s="3">
        <f>ROUND(SUM(BB55:BB62),5)</f>
        <v>0</v>
      </c>
      <c r="BC63" s="4"/>
      <c r="BD63" s="3">
        <f t="shared" si="3"/>
        <v>11847.43</v>
      </c>
      <c r="BE63" s="4"/>
      <c r="BF63" s="3">
        <f t="shared" si="4"/>
        <v>15380</v>
      </c>
    </row>
    <row r="64" spans="1:58" x14ac:dyDescent="0.25">
      <c r="A64" s="1"/>
      <c r="B64" s="1"/>
      <c r="C64" s="1"/>
      <c r="D64" s="1"/>
      <c r="E64" s="1" t="s">
        <v>58</v>
      </c>
      <c r="F64" s="1"/>
      <c r="G64" s="1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3"/>
      <c r="W64" s="4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/>
      <c r="AN64" s="3"/>
      <c r="AO64" s="4"/>
      <c r="AP64" s="3"/>
      <c r="AQ64" s="4"/>
      <c r="AR64" s="3"/>
      <c r="AS64" s="4"/>
      <c r="AT64" s="3"/>
      <c r="AU64" s="4"/>
      <c r="AV64" s="3"/>
      <c r="AW64" s="4"/>
      <c r="AX64" s="3"/>
      <c r="AY64" s="4"/>
      <c r="AZ64" s="3"/>
      <c r="BA64" s="4"/>
      <c r="BB64" s="3"/>
      <c r="BC64" s="4"/>
      <c r="BD64" s="3"/>
      <c r="BE64" s="4"/>
      <c r="BF64" s="3"/>
    </row>
    <row r="65" spans="1:58" x14ac:dyDescent="0.25">
      <c r="A65" s="1"/>
      <c r="B65" s="1"/>
      <c r="C65" s="1"/>
      <c r="D65" s="1"/>
      <c r="E65" s="1"/>
      <c r="F65" s="1" t="s">
        <v>59</v>
      </c>
      <c r="G65" s="1"/>
      <c r="H65" s="3">
        <v>0</v>
      </c>
      <c r="I65" s="4"/>
      <c r="J65" s="3">
        <v>500</v>
      </c>
      <c r="K65" s="4"/>
      <c r="L65" s="3">
        <v>0</v>
      </c>
      <c r="M65" s="4"/>
      <c r="N65" s="3">
        <v>0</v>
      </c>
      <c r="O65" s="4"/>
      <c r="P65" s="3">
        <v>0</v>
      </c>
      <c r="Q65" s="4"/>
      <c r="R65" s="3">
        <v>0</v>
      </c>
      <c r="S65" s="4"/>
      <c r="T65" s="3">
        <v>0</v>
      </c>
      <c r="U65" s="4"/>
      <c r="V65" s="3">
        <v>0</v>
      </c>
      <c r="W65" s="4"/>
      <c r="X65" s="3">
        <v>0</v>
      </c>
      <c r="Y65" s="4"/>
      <c r="Z65" s="3">
        <v>0</v>
      </c>
      <c r="AA65" s="4"/>
      <c r="AB65" s="3">
        <v>50</v>
      </c>
      <c r="AC65" s="4"/>
      <c r="AD65" s="3">
        <v>0</v>
      </c>
      <c r="AE65" s="4"/>
      <c r="AF65" s="3">
        <v>0</v>
      </c>
      <c r="AG65" s="4"/>
      <c r="AH65" s="3">
        <v>0</v>
      </c>
      <c r="AI65" s="4"/>
      <c r="AJ65" s="3">
        <v>0</v>
      </c>
      <c r="AK65" s="4"/>
      <c r="AL65" s="3">
        <v>0</v>
      </c>
      <c r="AM65" s="4"/>
      <c r="AN65" s="3">
        <v>0</v>
      </c>
      <c r="AO65" s="4"/>
      <c r="AP65" s="3">
        <v>0</v>
      </c>
      <c r="AQ65" s="4"/>
      <c r="AR65" s="3">
        <v>0</v>
      </c>
      <c r="AS65" s="4"/>
      <c r="AT65" s="3">
        <v>0</v>
      </c>
      <c r="AU65" s="4"/>
      <c r="AV65" s="3">
        <v>0</v>
      </c>
      <c r="AW65" s="4"/>
      <c r="AX65" s="3">
        <v>0</v>
      </c>
      <c r="AY65" s="4"/>
      <c r="AZ65" s="3">
        <v>0</v>
      </c>
      <c r="BA65" s="4"/>
      <c r="BB65" s="3">
        <v>0</v>
      </c>
      <c r="BC65" s="4"/>
      <c r="BD65" s="3">
        <f t="shared" ref="BD65:BD73" si="5">ROUND(H65+L65+P65+T65+X65+AB65+AF65+AJ65+AN65+AR65+AV65+AZ65,5)</f>
        <v>50</v>
      </c>
      <c r="BE65" s="4"/>
      <c r="BF65" s="3">
        <f t="shared" ref="BF65:BF73" si="6">ROUND(J65+N65+R65+V65+Z65+AD65+AH65+AL65+AP65+AT65+AX65+BB65,5)</f>
        <v>500</v>
      </c>
    </row>
    <row r="66" spans="1:58" x14ac:dyDescent="0.25">
      <c r="A66" s="1"/>
      <c r="B66" s="1"/>
      <c r="C66" s="1"/>
      <c r="D66" s="1"/>
      <c r="E66" s="1"/>
      <c r="F66" s="1" t="s">
        <v>60</v>
      </c>
      <c r="G66" s="1"/>
      <c r="H66" s="3">
        <v>0</v>
      </c>
      <c r="I66" s="4"/>
      <c r="J66" s="3">
        <v>100</v>
      </c>
      <c r="K66" s="4"/>
      <c r="L66" s="3">
        <v>0</v>
      </c>
      <c r="M66" s="4"/>
      <c r="N66" s="3">
        <v>0</v>
      </c>
      <c r="O66" s="4"/>
      <c r="P66" s="3">
        <v>0</v>
      </c>
      <c r="Q66" s="4"/>
      <c r="R66" s="3">
        <v>0</v>
      </c>
      <c r="S66" s="4"/>
      <c r="T66" s="3">
        <v>0</v>
      </c>
      <c r="U66" s="4"/>
      <c r="V66" s="3">
        <v>0</v>
      </c>
      <c r="W66" s="4"/>
      <c r="X66" s="3">
        <v>0.89</v>
      </c>
      <c r="Y66" s="4"/>
      <c r="Z66" s="3">
        <v>0</v>
      </c>
      <c r="AA66" s="4"/>
      <c r="AB66" s="3">
        <v>0.61</v>
      </c>
      <c r="AC66" s="4"/>
      <c r="AD66" s="3">
        <v>0</v>
      </c>
      <c r="AE66" s="4"/>
      <c r="AF66" s="3">
        <v>0</v>
      </c>
      <c r="AG66" s="4"/>
      <c r="AH66" s="3">
        <v>0</v>
      </c>
      <c r="AI66" s="4"/>
      <c r="AJ66" s="3">
        <v>15.2</v>
      </c>
      <c r="AK66" s="4"/>
      <c r="AL66" s="3">
        <v>0</v>
      </c>
      <c r="AM66" s="4"/>
      <c r="AN66" s="3">
        <v>58.64</v>
      </c>
      <c r="AO66" s="4"/>
      <c r="AP66" s="3">
        <v>0</v>
      </c>
      <c r="AQ66" s="4"/>
      <c r="AR66" s="3">
        <v>78.7</v>
      </c>
      <c r="AS66" s="4"/>
      <c r="AT66" s="3">
        <v>0</v>
      </c>
      <c r="AU66" s="4"/>
      <c r="AV66" s="3">
        <v>0.91</v>
      </c>
      <c r="AW66" s="4"/>
      <c r="AX66" s="3">
        <v>0</v>
      </c>
      <c r="AY66" s="4"/>
      <c r="AZ66" s="3">
        <v>17.68</v>
      </c>
      <c r="BA66" s="4"/>
      <c r="BB66" s="3">
        <v>0</v>
      </c>
      <c r="BC66" s="4"/>
      <c r="BD66" s="3">
        <f t="shared" si="5"/>
        <v>172.63</v>
      </c>
      <c r="BE66" s="4"/>
      <c r="BF66" s="3">
        <f t="shared" si="6"/>
        <v>100</v>
      </c>
    </row>
    <row r="67" spans="1:58" x14ac:dyDescent="0.25">
      <c r="A67" s="1"/>
      <c r="B67" s="1"/>
      <c r="C67" s="1"/>
      <c r="D67" s="1"/>
      <c r="E67" s="1"/>
      <c r="F67" s="1" t="s">
        <v>61</v>
      </c>
      <c r="G67" s="1"/>
      <c r="H67" s="3">
        <v>0</v>
      </c>
      <c r="I67" s="4"/>
      <c r="J67" s="3">
        <v>150</v>
      </c>
      <c r="K67" s="4"/>
      <c r="L67" s="3">
        <v>50</v>
      </c>
      <c r="M67" s="4"/>
      <c r="N67" s="3">
        <v>0</v>
      </c>
      <c r="O67" s="4"/>
      <c r="P67" s="3">
        <v>0</v>
      </c>
      <c r="Q67" s="4"/>
      <c r="R67" s="3">
        <v>0</v>
      </c>
      <c r="S67" s="4"/>
      <c r="T67" s="3">
        <v>0</v>
      </c>
      <c r="U67" s="4"/>
      <c r="V67" s="3">
        <v>0</v>
      </c>
      <c r="W67" s="4"/>
      <c r="X67" s="3">
        <v>50</v>
      </c>
      <c r="Y67" s="4"/>
      <c r="Z67" s="3">
        <v>0</v>
      </c>
      <c r="AA67" s="4"/>
      <c r="AB67" s="3">
        <v>0</v>
      </c>
      <c r="AC67" s="4"/>
      <c r="AD67" s="3">
        <v>0</v>
      </c>
      <c r="AE67" s="4"/>
      <c r="AF67" s="3">
        <v>0</v>
      </c>
      <c r="AG67" s="4"/>
      <c r="AH67" s="3">
        <v>0</v>
      </c>
      <c r="AI67" s="4"/>
      <c r="AJ67" s="3">
        <v>0</v>
      </c>
      <c r="AK67" s="4"/>
      <c r="AL67" s="3">
        <v>0</v>
      </c>
      <c r="AM67" s="4"/>
      <c r="AN67" s="3">
        <v>0</v>
      </c>
      <c r="AO67" s="4"/>
      <c r="AP67" s="3">
        <v>0</v>
      </c>
      <c r="AQ67" s="4"/>
      <c r="AR67" s="3">
        <v>0</v>
      </c>
      <c r="AS67" s="4"/>
      <c r="AT67" s="3">
        <v>0</v>
      </c>
      <c r="AU67" s="4"/>
      <c r="AV67" s="3">
        <v>0</v>
      </c>
      <c r="AW67" s="4"/>
      <c r="AX67" s="3">
        <v>0</v>
      </c>
      <c r="AY67" s="4"/>
      <c r="AZ67" s="3">
        <v>0</v>
      </c>
      <c r="BA67" s="4"/>
      <c r="BB67" s="3">
        <v>0</v>
      </c>
      <c r="BC67" s="4"/>
      <c r="BD67" s="3">
        <f t="shared" si="5"/>
        <v>100</v>
      </c>
      <c r="BE67" s="4"/>
      <c r="BF67" s="3">
        <f t="shared" si="6"/>
        <v>150</v>
      </c>
    </row>
    <row r="68" spans="1:58" x14ac:dyDescent="0.25">
      <c r="A68" s="1"/>
      <c r="B68" s="1"/>
      <c r="C68" s="1"/>
      <c r="D68" s="1"/>
      <c r="E68" s="1"/>
      <c r="F68" s="1" t="s">
        <v>62</v>
      </c>
      <c r="G68" s="1"/>
      <c r="H68" s="3">
        <v>8.8000000000000007</v>
      </c>
      <c r="I68" s="4"/>
      <c r="J68" s="3">
        <v>250</v>
      </c>
      <c r="K68" s="4"/>
      <c r="L68" s="3">
        <v>280</v>
      </c>
      <c r="M68" s="4"/>
      <c r="N68" s="3">
        <v>0</v>
      </c>
      <c r="O68" s="4"/>
      <c r="P68" s="3">
        <v>0</v>
      </c>
      <c r="Q68" s="4"/>
      <c r="R68" s="3">
        <v>0</v>
      </c>
      <c r="S68" s="4"/>
      <c r="T68" s="3">
        <v>0</v>
      </c>
      <c r="U68" s="4"/>
      <c r="V68" s="3">
        <v>0</v>
      </c>
      <c r="W68" s="4"/>
      <c r="X68" s="3">
        <v>37.85</v>
      </c>
      <c r="Y68" s="4"/>
      <c r="Z68" s="3">
        <v>0</v>
      </c>
      <c r="AA68" s="4"/>
      <c r="AB68" s="3">
        <v>0</v>
      </c>
      <c r="AC68" s="4"/>
      <c r="AD68" s="3">
        <v>0</v>
      </c>
      <c r="AE68" s="4"/>
      <c r="AF68" s="3">
        <v>17.489999999999998</v>
      </c>
      <c r="AG68" s="4"/>
      <c r="AH68" s="3">
        <v>0</v>
      </c>
      <c r="AI68" s="4"/>
      <c r="AJ68" s="3">
        <v>0</v>
      </c>
      <c r="AK68" s="4"/>
      <c r="AL68" s="3">
        <v>0</v>
      </c>
      <c r="AM68" s="4"/>
      <c r="AN68" s="3">
        <v>83.97</v>
      </c>
      <c r="AO68" s="4"/>
      <c r="AP68" s="3">
        <v>0</v>
      </c>
      <c r="AQ68" s="4"/>
      <c r="AR68" s="3">
        <v>0</v>
      </c>
      <c r="AS68" s="4"/>
      <c r="AT68" s="3">
        <v>0</v>
      </c>
      <c r="AU68" s="4"/>
      <c r="AV68" s="3">
        <v>0</v>
      </c>
      <c r="AW68" s="4"/>
      <c r="AX68" s="3">
        <v>0</v>
      </c>
      <c r="AY68" s="4"/>
      <c r="AZ68" s="3">
        <v>0</v>
      </c>
      <c r="BA68" s="4"/>
      <c r="BB68" s="3">
        <v>0</v>
      </c>
      <c r="BC68" s="4"/>
      <c r="BD68" s="3">
        <f t="shared" si="5"/>
        <v>428.11</v>
      </c>
      <c r="BE68" s="4"/>
      <c r="BF68" s="3">
        <f t="shared" si="6"/>
        <v>250</v>
      </c>
    </row>
    <row r="69" spans="1:58" x14ac:dyDescent="0.25">
      <c r="A69" s="1"/>
      <c r="B69" s="1"/>
      <c r="C69" s="1"/>
      <c r="D69" s="1"/>
      <c r="E69" s="1"/>
      <c r="F69" s="1" t="s">
        <v>63</v>
      </c>
      <c r="G69" s="1"/>
      <c r="H69" s="3">
        <v>23.2</v>
      </c>
      <c r="I69" s="4"/>
      <c r="J69" s="3">
        <v>300</v>
      </c>
      <c r="K69" s="4"/>
      <c r="L69" s="3">
        <v>0</v>
      </c>
      <c r="M69" s="4"/>
      <c r="N69" s="3">
        <v>0</v>
      </c>
      <c r="O69" s="4"/>
      <c r="P69" s="3">
        <v>0</v>
      </c>
      <c r="Q69" s="4"/>
      <c r="R69" s="3">
        <v>0</v>
      </c>
      <c r="S69" s="4"/>
      <c r="T69" s="3">
        <v>0</v>
      </c>
      <c r="U69" s="4"/>
      <c r="V69" s="3">
        <v>0</v>
      </c>
      <c r="W69" s="4"/>
      <c r="X69" s="3">
        <v>0</v>
      </c>
      <c r="Y69" s="4"/>
      <c r="Z69" s="3">
        <v>0</v>
      </c>
      <c r="AA69" s="4"/>
      <c r="AB69" s="3">
        <v>41.4</v>
      </c>
      <c r="AC69" s="4"/>
      <c r="AD69" s="3">
        <v>0</v>
      </c>
      <c r="AE69" s="4"/>
      <c r="AF69" s="3">
        <v>0</v>
      </c>
      <c r="AG69" s="4"/>
      <c r="AH69" s="3">
        <v>0</v>
      </c>
      <c r="AI69" s="4"/>
      <c r="AJ69" s="3">
        <v>0</v>
      </c>
      <c r="AK69" s="4"/>
      <c r="AL69" s="3">
        <v>0</v>
      </c>
      <c r="AM69" s="4"/>
      <c r="AN69" s="3">
        <v>0</v>
      </c>
      <c r="AO69" s="4"/>
      <c r="AP69" s="3">
        <v>0</v>
      </c>
      <c r="AQ69" s="4"/>
      <c r="AR69" s="3">
        <v>0</v>
      </c>
      <c r="AS69" s="4"/>
      <c r="AT69" s="3">
        <v>0</v>
      </c>
      <c r="AU69" s="4"/>
      <c r="AV69" s="3">
        <v>84</v>
      </c>
      <c r="AW69" s="4"/>
      <c r="AX69" s="3">
        <v>0</v>
      </c>
      <c r="AY69" s="4"/>
      <c r="AZ69" s="3">
        <v>156</v>
      </c>
      <c r="BA69" s="4"/>
      <c r="BB69" s="3">
        <v>0</v>
      </c>
      <c r="BC69" s="4"/>
      <c r="BD69" s="3">
        <f t="shared" si="5"/>
        <v>304.60000000000002</v>
      </c>
      <c r="BE69" s="4"/>
      <c r="BF69" s="3">
        <f t="shared" si="6"/>
        <v>300</v>
      </c>
    </row>
    <row r="70" spans="1:58" x14ac:dyDescent="0.25">
      <c r="A70" s="1"/>
      <c r="B70" s="1"/>
      <c r="C70" s="1"/>
      <c r="D70" s="1"/>
      <c r="E70" s="1"/>
      <c r="F70" s="1" t="s">
        <v>64</v>
      </c>
      <c r="G70" s="1"/>
      <c r="H70" s="3">
        <v>0</v>
      </c>
      <c r="I70" s="4"/>
      <c r="J70" s="3">
        <v>200</v>
      </c>
      <c r="K70" s="4"/>
      <c r="L70" s="3">
        <v>0</v>
      </c>
      <c r="M70" s="4"/>
      <c r="N70" s="3">
        <v>0</v>
      </c>
      <c r="O70" s="4"/>
      <c r="P70" s="3">
        <v>0</v>
      </c>
      <c r="Q70" s="4"/>
      <c r="R70" s="3">
        <v>0</v>
      </c>
      <c r="S70" s="4"/>
      <c r="T70" s="3">
        <v>0</v>
      </c>
      <c r="U70" s="4"/>
      <c r="V70" s="3">
        <v>0</v>
      </c>
      <c r="W70" s="4"/>
      <c r="X70" s="3">
        <v>0</v>
      </c>
      <c r="Y70" s="4"/>
      <c r="Z70" s="3">
        <v>0</v>
      </c>
      <c r="AA70" s="4"/>
      <c r="AB70" s="3">
        <v>0</v>
      </c>
      <c r="AC70" s="4"/>
      <c r="AD70" s="3">
        <v>0</v>
      </c>
      <c r="AE70" s="4"/>
      <c r="AF70" s="3">
        <v>0</v>
      </c>
      <c r="AG70" s="4"/>
      <c r="AH70" s="3">
        <v>0</v>
      </c>
      <c r="AI70" s="4"/>
      <c r="AJ70" s="3">
        <v>0</v>
      </c>
      <c r="AK70" s="4"/>
      <c r="AL70" s="3">
        <v>0</v>
      </c>
      <c r="AM70" s="4"/>
      <c r="AN70" s="3">
        <v>0</v>
      </c>
      <c r="AO70" s="4"/>
      <c r="AP70" s="3">
        <v>0</v>
      </c>
      <c r="AQ70" s="4"/>
      <c r="AR70" s="3">
        <v>0</v>
      </c>
      <c r="AS70" s="4"/>
      <c r="AT70" s="3">
        <v>0</v>
      </c>
      <c r="AU70" s="4"/>
      <c r="AV70" s="3">
        <v>0</v>
      </c>
      <c r="AW70" s="4"/>
      <c r="AX70" s="3">
        <v>0</v>
      </c>
      <c r="AY70" s="4"/>
      <c r="AZ70" s="3">
        <v>0</v>
      </c>
      <c r="BA70" s="4"/>
      <c r="BB70" s="3">
        <v>0</v>
      </c>
      <c r="BC70" s="4"/>
      <c r="BD70" s="3">
        <f t="shared" si="5"/>
        <v>0</v>
      </c>
      <c r="BE70" s="4"/>
      <c r="BF70" s="3">
        <f t="shared" si="6"/>
        <v>200</v>
      </c>
    </row>
    <row r="71" spans="1:58" x14ac:dyDescent="0.25">
      <c r="A71" s="1"/>
      <c r="B71" s="1"/>
      <c r="C71" s="1"/>
      <c r="D71" s="1"/>
      <c r="E71" s="1"/>
      <c r="F71" s="1" t="s">
        <v>65</v>
      </c>
      <c r="G71" s="1"/>
      <c r="H71" s="3">
        <v>63.61</v>
      </c>
      <c r="I71" s="4"/>
      <c r="J71" s="3">
        <v>1000</v>
      </c>
      <c r="K71" s="4"/>
      <c r="L71" s="3">
        <v>63.6</v>
      </c>
      <c r="M71" s="4"/>
      <c r="N71" s="3">
        <v>0</v>
      </c>
      <c r="O71" s="4"/>
      <c r="P71" s="3">
        <v>63.6</v>
      </c>
      <c r="Q71" s="4"/>
      <c r="R71" s="3">
        <v>0</v>
      </c>
      <c r="S71" s="4"/>
      <c r="T71" s="3">
        <v>74.37</v>
      </c>
      <c r="U71" s="4"/>
      <c r="V71" s="3">
        <v>0</v>
      </c>
      <c r="W71" s="4"/>
      <c r="X71" s="3">
        <v>68.430000000000007</v>
      </c>
      <c r="Y71" s="4"/>
      <c r="Z71" s="3">
        <v>0</v>
      </c>
      <c r="AA71" s="4"/>
      <c r="AB71" s="3">
        <v>70.069999999999993</v>
      </c>
      <c r="AC71" s="4"/>
      <c r="AD71" s="3">
        <v>0</v>
      </c>
      <c r="AE71" s="4"/>
      <c r="AF71" s="3">
        <v>68.52</v>
      </c>
      <c r="AG71" s="4"/>
      <c r="AH71" s="3">
        <v>0</v>
      </c>
      <c r="AI71" s="4"/>
      <c r="AJ71" s="3">
        <v>71.31</v>
      </c>
      <c r="AK71" s="4"/>
      <c r="AL71" s="3">
        <v>0</v>
      </c>
      <c r="AM71" s="4"/>
      <c r="AN71" s="3">
        <v>71.319999999999993</v>
      </c>
      <c r="AO71" s="4"/>
      <c r="AP71" s="3">
        <v>0</v>
      </c>
      <c r="AQ71" s="4"/>
      <c r="AR71" s="3">
        <v>68.88</v>
      </c>
      <c r="AS71" s="4"/>
      <c r="AT71" s="3">
        <v>0</v>
      </c>
      <c r="AU71" s="4"/>
      <c r="AV71" s="3">
        <v>67.28</v>
      </c>
      <c r="AW71" s="4"/>
      <c r="AX71" s="3">
        <v>0</v>
      </c>
      <c r="AY71" s="4"/>
      <c r="AZ71" s="3">
        <v>70.75</v>
      </c>
      <c r="BA71" s="4"/>
      <c r="BB71" s="3">
        <v>0</v>
      </c>
      <c r="BC71" s="4"/>
      <c r="BD71" s="3">
        <f t="shared" si="5"/>
        <v>821.74</v>
      </c>
      <c r="BE71" s="4"/>
      <c r="BF71" s="3">
        <f t="shared" si="6"/>
        <v>1000</v>
      </c>
    </row>
    <row r="72" spans="1:58" ht="15.75" thickBot="1" x14ac:dyDescent="0.3">
      <c r="A72" s="1"/>
      <c r="B72" s="1"/>
      <c r="C72" s="1"/>
      <c r="D72" s="1"/>
      <c r="E72" s="1"/>
      <c r="F72" s="1" t="s">
        <v>66</v>
      </c>
      <c r="G72" s="1"/>
      <c r="H72" s="15">
        <v>0</v>
      </c>
      <c r="I72" s="4"/>
      <c r="J72" s="15">
        <v>500</v>
      </c>
      <c r="K72" s="4"/>
      <c r="L72" s="15">
        <v>0</v>
      </c>
      <c r="M72" s="4"/>
      <c r="N72" s="15">
        <v>0</v>
      </c>
      <c r="O72" s="4"/>
      <c r="P72" s="15">
        <v>0</v>
      </c>
      <c r="Q72" s="4"/>
      <c r="R72" s="15">
        <v>0</v>
      </c>
      <c r="S72" s="4"/>
      <c r="T72" s="15">
        <v>0</v>
      </c>
      <c r="U72" s="4"/>
      <c r="V72" s="15">
        <v>0</v>
      </c>
      <c r="W72" s="4"/>
      <c r="X72" s="15">
        <v>0</v>
      </c>
      <c r="Y72" s="4"/>
      <c r="Z72" s="15">
        <v>0</v>
      </c>
      <c r="AA72" s="4"/>
      <c r="AB72" s="15">
        <v>0</v>
      </c>
      <c r="AC72" s="4"/>
      <c r="AD72" s="15">
        <v>0</v>
      </c>
      <c r="AE72" s="4"/>
      <c r="AF72" s="15">
        <v>48</v>
      </c>
      <c r="AG72" s="4"/>
      <c r="AH72" s="15">
        <v>0</v>
      </c>
      <c r="AI72" s="4"/>
      <c r="AJ72" s="15">
        <v>0</v>
      </c>
      <c r="AK72" s="4"/>
      <c r="AL72" s="15">
        <v>0</v>
      </c>
      <c r="AM72" s="4"/>
      <c r="AN72" s="15">
        <v>0</v>
      </c>
      <c r="AO72" s="4"/>
      <c r="AP72" s="15">
        <v>0</v>
      </c>
      <c r="AQ72" s="4"/>
      <c r="AR72" s="15">
        <v>0</v>
      </c>
      <c r="AS72" s="4"/>
      <c r="AT72" s="15">
        <v>0</v>
      </c>
      <c r="AU72" s="4"/>
      <c r="AV72" s="15">
        <v>0</v>
      </c>
      <c r="AW72" s="4"/>
      <c r="AX72" s="15">
        <v>0</v>
      </c>
      <c r="AY72" s="4"/>
      <c r="AZ72" s="15">
        <v>0</v>
      </c>
      <c r="BA72" s="4"/>
      <c r="BB72" s="15">
        <v>0</v>
      </c>
      <c r="BC72" s="4"/>
      <c r="BD72" s="15">
        <f t="shared" si="5"/>
        <v>48</v>
      </c>
      <c r="BE72" s="4"/>
      <c r="BF72" s="15">
        <f t="shared" si="6"/>
        <v>500</v>
      </c>
    </row>
    <row r="73" spans="1:58" x14ac:dyDescent="0.25">
      <c r="A73" s="1"/>
      <c r="B73" s="1"/>
      <c r="C73" s="1"/>
      <c r="D73" s="1"/>
      <c r="E73" s="1" t="s">
        <v>67</v>
      </c>
      <c r="F73" s="1"/>
      <c r="G73" s="1"/>
      <c r="H73" s="3">
        <f>ROUND(SUM(H64:H72),5)</f>
        <v>95.61</v>
      </c>
      <c r="I73" s="4"/>
      <c r="J73" s="3">
        <f>ROUND(SUM(J64:J72),5)</f>
        <v>3000</v>
      </c>
      <c r="K73" s="4"/>
      <c r="L73" s="3">
        <f>ROUND(SUM(L64:L72),5)</f>
        <v>393.6</v>
      </c>
      <c r="M73" s="4"/>
      <c r="N73" s="3">
        <f>ROUND(SUM(N64:N72),5)</f>
        <v>0</v>
      </c>
      <c r="O73" s="4"/>
      <c r="P73" s="3">
        <f>ROUND(SUM(P64:P72),5)</f>
        <v>63.6</v>
      </c>
      <c r="Q73" s="4"/>
      <c r="R73" s="3">
        <f>ROUND(SUM(R64:R72),5)</f>
        <v>0</v>
      </c>
      <c r="S73" s="4"/>
      <c r="T73" s="3">
        <f>ROUND(SUM(T64:T72),5)</f>
        <v>74.37</v>
      </c>
      <c r="U73" s="4"/>
      <c r="V73" s="3">
        <f>ROUND(SUM(V64:V72),5)</f>
        <v>0</v>
      </c>
      <c r="W73" s="4"/>
      <c r="X73" s="3">
        <f>ROUND(SUM(X64:X72),5)</f>
        <v>157.16999999999999</v>
      </c>
      <c r="Y73" s="4"/>
      <c r="Z73" s="3">
        <f>ROUND(SUM(Z64:Z72),5)</f>
        <v>0</v>
      </c>
      <c r="AA73" s="4"/>
      <c r="AB73" s="3">
        <f>ROUND(SUM(AB64:AB72),5)</f>
        <v>162.08000000000001</v>
      </c>
      <c r="AC73" s="4"/>
      <c r="AD73" s="3">
        <f>ROUND(SUM(AD64:AD72),5)</f>
        <v>0</v>
      </c>
      <c r="AE73" s="4"/>
      <c r="AF73" s="3">
        <f>ROUND(SUM(AF64:AF72),5)</f>
        <v>134.01</v>
      </c>
      <c r="AG73" s="4"/>
      <c r="AH73" s="3">
        <f>ROUND(SUM(AH64:AH72),5)</f>
        <v>0</v>
      </c>
      <c r="AI73" s="4"/>
      <c r="AJ73" s="3">
        <f>ROUND(SUM(AJ64:AJ72),5)</f>
        <v>86.51</v>
      </c>
      <c r="AK73" s="4"/>
      <c r="AL73" s="3">
        <f>ROUND(SUM(AL64:AL72),5)</f>
        <v>0</v>
      </c>
      <c r="AM73" s="4"/>
      <c r="AN73" s="3">
        <f>ROUND(SUM(AN64:AN72),5)</f>
        <v>213.93</v>
      </c>
      <c r="AO73" s="4"/>
      <c r="AP73" s="3">
        <f>ROUND(SUM(AP64:AP72),5)</f>
        <v>0</v>
      </c>
      <c r="AQ73" s="4"/>
      <c r="AR73" s="3">
        <f>ROUND(SUM(AR64:AR72),5)</f>
        <v>147.58000000000001</v>
      </c>
      <c r="AS73" s="4"/>
      <c r="AT73" s="3">
        <f>ROUND(SUM(AT64:AT72),5)</f>
        <v>0</v>
      </c>
      <c r="AU73" s="4"/>
      <c r="AV73" s="3">
        <f>ROUND(SUM(AV64:AV72),5)</f>
        <v>152.19</v>
      </c>
      <c r="AW73" s="4"/>
      <c r="AX73" s="3">
        <f>ROUND(SUM(AX64:AX72),5)</f>
        <v>0</v>
      </c>
      <c r="AY73" s="4"/>
      <c r="AZ73" s="3">
        <f>ROUND(SUM(AZ64:AZ72),5)</f>
        <v>244.43</v>
      </c>
      <c r="BA73" s="4"/>
      <c r="BB73" s="3">
        <f>ROUND(SUM(BB64:BB72),5)</f>
        <v>0</v>
      </c>
      <c r="BC73" s="4"/>
      <c r="BD73" s="3">
        <f t="shared" si="5"/>
        <v>1925.08</v>
      </c>
      <c r="BE73" s="4"/>
      <c r="BF73" s="3">
        <f t="shared" si="6"/>
        <v>3000</v>
      </c>
    </row>
    <row r="74" spans="1:58" x14ac:dyDescent="0.25">
      <c r="A74" s="1"/>
      <c r="B74" s="1"/>
      <c r="C74" s="1"/>
      <c r="D74" s="1"/>
      <c r="E74" s="1" t="s">
        <v>68</v>
      </c>
      <c r="F74" s="1"/>
      <c r="G74" s="1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3"/>
      <c r="W74" s="4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3"/>
      <c r="AQ74" s="4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</row>
    <row r="75" spans="1:58" x14ac:dyDescent="0.25">
      <c r="A75" s="1"/>
      <c r="B75" s="1"/>
      <c r="C75" s="1"/>
      <c r="D75" s="1"/>
      <c r="E75" s="1"/>
      <c r="F75" s="1" t="s">
        <v>69</v>
      </c>
      <c r="G75" s="1"/>
      <c r="H75" s="3">
        <v>2.76</v>
      </c>
      <c r="I75" s="4"/>
      <c r="J75" s="3">
        <v>3000</v>
      </c>
      <c r="K75" s="4"/>
      <c r="L75" s="3">
        <v>0</v>
      </c>
      <c r="M75" s="4"/>
      <c r="N75" s="3">
        <v>0</v>
      </c>
      <c r="O75" s="4"/>
      <c r="P75" s="3">
        <v>0</v>
      </c>
      <c r="Q75" s="4"/>
      <c r="R75" s="3">
        <v>0</v>
      </c>
      <c r="S75" s="4"/>
      <c r="T75" s="3">
        <v>0</v>
      </c>
      <c r="U75" s="4"/>
      <c r="V75" s="3">
        <v>0</v>
      </c>
      <c r="W75" s="4"/>
      <c r="X75" s="3">
        <v>0</v>
      </c>
      <c r="Y75" s="4"/>
      <c r="Z75" s="3">
        <v>0</v>
      </c>
      <c r="AA75" s="4"/>
      <c r="AB75" s="3">
        <v>0</v>
      </c>
      <c r="AC75" s="4"/>
      <c r="AD75" s="3">
        <v>0</v>
      </c>
      <c r="AE75" s="4"/>
      <c r="AF75" s="3">
        <v>0</v>
      </c>
      <c r="AG75" s="4"/>
      <c r="AH75" s="3">
        <v>0</v>
      </c>
      <c r="AI75" s="4"/>
      <c r="AJ75" s="3">
        <v>0</v>
      </c>
      <c r="AK75" s="4"/>
      <c r="AL75" s="3">
        <v>0</v>
      </c>
      <c r="AM75" s="4"/>
      <c r="AN75" s="3">
        <v>27.77</v>
      </c>
      <c r="AO75" s="4"/>
      <c r="AP75" s="3">
        <v>0</v>
      </c>
      <c r="AQ75" s="4"/>
      <c r="AR75" s="3">
        <v>135</v>
      </c>
      <c r="AS75" s="4"/>
      <c r="AT75" s="3">
        <v>0</v>
      </c>
      <c r="AU75" s="4"/>
      <c r="AV75" s="3">
        <v>2625.2</v>
      </c>
      <c r="AW75" s="4"/>
      <c r="AX75" s="3">
        <v>0</v>
      </c>
      <c r="AY75" s="4"/>
      <c r="AZ75" s="3">
        <v>7.65</v>
      </c>
      <c r="BA75" s="4"/>
      <c r="BB75" s="3">
        <v>0</v>
      </c>
      <c r="BC75" s="4"/>
      <c r="BD75" s="3">
        <f>ROUND(H75+L75+P75+T75+X75+AB75+AF75+AJ75+AN75+AR75+AV75+AZ75,5)</f>
        <v>2798.38</v>
      </c>
      <c r="BE75" s="4"/>
      <c r="BF75" s="3">
        <f>ROUND(J75+N75+R75+V75+Z75+AD75+AH75+AL75+AP75+AT75+AX75+BB75,5)</f>
        <v>3000</v>
      </c>
    </row>
    <row r="76" spans="1:58" x14ac:dyDescent="0.25">
      <c r="A76" s="1"/>
      <c r="B76" s="1"/>
      <c r="C76" s="1"/>
      <c r="D76" s="1"/>
      <c r="E76" s="1"/>
      <c r="F76" s="1" t="s">
        <v>70</v>
      </c>
      <c r="G76" s="1"/>
      <c r="H76" s="3">
        <v>0</v>
      </c>
      <c r="I76" s="4"/>
      <c r="J76" s="3">
        <v>1000</v>
      </c>
      <c r="K76" s="4"/>
      <c r="L76" s="3">
        <v>0</v>
      </c>
      <c r="M76" s="4"/>
      <c r="N76" s="3">
        <v>0</v>
      </c>
      <c r="O76" s="4"/>
      <c r="P76" s="3">
        <v>0</v>
      </c>
      <c r="Q76" s="4"/>
      <c r="R76" s="3">
        <v>0</v>
      </c>
      <c r="S76" s="4"/>
      <c r="T76" s="3">
        <v>133.43</v>
      </c>
      <c r="U76" s="4"/>
      <c r="V76" s="3">
        <v>0</v>
      </c>
      <c r="W76" s="4"/>
      <c r="X76" s="3">
        <v>0</v>
      </c>
      <c r="Y76" s="4"/>
      <c r="Z76" s="3">
        <v>0</v>
      </c>
      <c r="AA76" s="4"/>
      <c r="AB76" s="3">
        <v>1072.8</v>
      </c>
      <c r="AC76" s="4"/>
      <c r="AD76" s="3">
        <v>0</v>
      </c>
      <c r="AE76" s="4"/>
      <c r="AF76" s="3">
        <v>0</v>
      </c>
      <c r="AG76" s="4"/>
      <c r="AH76" s="3">
        <v>0</v>
      </c>
      <c r="AI76" s="4"/>
      <c r="AJ76" s="3">
        <v>0</v>
      </c>
      <c r="AK76" s="4"/>
      <c r="AL76" s="3">
        <v>0</v>
      </c>
      <c r="AM76" s="4"/>
      <c r="AN76" s="3">
        <v>0</v>
      </c>
      <c r="AO76" s="4"/>
      <c r="AP76" s="3">
        <v>0</v>
      </c>
      <c r="AQ76" s="4"/>
      <c r="AR76" s="3">
        <v>0</v>
      </c>
      <c r="AS76" s="4"/>
      <c r="AT76" s="3">
        <v>0</v>
      </c>
      <c r="AU76" s="4"/>
      <c r="AV76" s="3">
        <v>0</v>
      </c>
      <c r="AW76" s="4"/>
      <c r="AX76" s="3">
        <v>0</v>
      </c>
      <c r="AY76" s="4"/>
      <c r="AZ76" s="3">
        <v>0</v>
      </c>
      <c r="BA76" s="4"/>
      <c r="BB76" s="3">
        <v>0</v>
      </c>
      <c r="BC76" s="4"/>
      <c r="BD76" s="3">
        <f>ROUND(H76+L76+P76+T76+X76+AB76+AF76+AJ76+AN76+AR76+AV76+AZ76,5)</f>
        <v>1206.23</v>
      </c>
      <c r="BE76" s="4"/>
      <c r="BF76" s="3">
        <f>ROUND(J76+N76+R76+V76+Z76+AD76+AH76+AL76+AP76+AT76+AX76+BB76,5)</f>
        <v>1000</v>
      </c>
    </row>
    <row r="77" spans="1:58" x14ac:dyDescent="0.25">
      <c r="A77" s="1"/>
      <c r="B77" s="1"/>
      <c r="C77" s="1"/>
      <c r="D77" s="1"/>
      <c r="E77" s="1"/>
      <c r="F77" s="1" t="s">
        <v>71</v>
      </c>
      <c r="G77" s="1"/>
      <c r="H77" s="3">
        <v>0</v>
      </c>
      <c r="I77" s="4"/>
      <c r="J77" s="3"/>
      <c r="K77" s="4"/>
      <c r="L77" s="3">
        <v>0</v>
      </c>
      <c r="M77" s="4"/>
      <c r="N77" s="3"/>
      <c r="O77" s="4"/>
      <c r="P77" s="3">
        <v>0</v>
      </c>
      <c r="Q77" s="4"/>
      <c r="R77" s="3"/>
      <c r="S77" s="4"/>
      <c r="T77" s="3">
        <v>1599.29</v>
      </c>
      <c r="U77" s="4"/>
      <c r="V77" s="3"/>
      <c r="W77" s="4"/>
      <c r="X77" s="3">
        <v>1088.29</v>
      </c>
      <c r="Y77" s="4"/>
      <c r="Z77" s="3"/>
      <c r="AA77" s="4"/>
      <c r="AB77" s="3">
        <v>0</v>
      </c>
      <c r="AC77" s="4"/>
      <c r="AD77" s="3"/>
      <c r="AE77" s="4"/>
      <c r="AF77" s="3">
        <v>0</v>
      </c>
      <c r="AG77" s="4"/>
      <c r="AH77" s="3"/>
      <c r="AI77" s="4"/>
      <c r="AJ77" s="3">
        <v>0</v>
      </c>
      <c r="AK77" s="4"/>
      <c r="AL77" s="3"/>
      <c r="AM77" s="4"/>
      <c r="AN77" s="3">
        <v>0</v>
      </c>
      <c r="AO77" s="4"/>
      <c r="AP77" s="3"/>
      <c r="AQ77" s="4"/>
      <c r="AR77" s="3">
        <v>0</v>
      </c>
      <c r="AS77" s="4"/>
      <c r="AT77" s="3"/>
      <c r="AU77" s="4"/>
      <c r="AV77" s="3">
        <v>0</v>
      </c>
      <c r="AW77" s="4"/>
      <c r="AX77" s="3"/>
      <c r="AY77" s="4"/>
      <c r="AZ77" s="3">
        <v>0</v>
      </c>
      <c r="BA77" s="4"/>
      <c r="BB77" s="3"/>
      <c r="BC77" s="4"/>
      <c r="BD77" s="3">
        <f>ROUND(H77+L77+P77+T77+X77+AB77+AF77+AJ77+AN77+AR77+AV77+AZ77,5)</f>
        <v>2687.58</v>
      </c>
      <c r="BE77" s="4"/>
      <c r="BF77" s="3"/>
    </row>
    <row r="78" spans="1:58" x14ac:dyDescent="0.25">
      <c r="A78" s="1"/>
      <c r="B78" s="1"/>
      <c r="C78" s="1"/>
      <c r="D78" s="1"/>
      <c r="E78" s="1"/>
      <c r="F78" s="1" t="s">
        <v>72</v>
      </c>
      <c r="G78" s="1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3"/>
      <c r="W78" s="4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3"/>
      <c r="AQ78" s="4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</row>
    <row r="79" spans="1:58" x14ac:dyDescent="0.25">
      <c r="A79" s="1"/>
      <c r="B79" s="1"/>
      <c r="C79" s="1"/>
      <c r="D79" s="1"/>
      <c r="E79" s="1"/>
      <c r="F79" s="1"/>
      <c r="G79" s="1" t="s">
        <v>29</v>
      </c>
      <c r="H79" s="3">
        <v>0</v>
      </c>
      <c r="I79" s="4"/>
      <c r="J79" s="3"/>
      <c r="K79" s="4"/>
      <c r="L79" s="3">
        <v>0</v>
      </c>
      <c r="M79" s="4"/>
      <c r="N79" s="3"/>
      <c r="O79" s="4"/>
      <c r="P79" s="3">
        <v>0</v>
      </c>
      <c r="Q79" s="4"/>
      <c r="R79" s="3"/>
      <c r="S79" s="4"/>
      <c r="T79" s="3">
        <v>0</v>
      </c>
      <c r="U79" s="4"/>
      <c r="V79" s="3"/>
      <c r="W79" s="4"/>
      <c r="X79" s="3">
        <v>0</v>
      </c>
      <c r="Y79" s="4"/>
      <c r="Z79" s="3"/>
      <c r="AA79" s="4"/>
      <c r="AB79" s="3">
        <v>0</v>
      </c>
      <c r="AC79" s="4"/>
      <c r="AD79" s="3"/>
      <c r="AE79" s="4"/>
      <c r="AF79" s="3">
        <v>0</v>
      </c>
      <c r="AG79" s="4"/>
      <c r="AH79" s="3"/>
      <c r="AI79" s="4"/>
      <c r="AJ79" s="3">
        <v>0</v>
      </c>
      <c r="AK79" s="4"/>
      <c r="AL79" s="3"/>
      <c r="AM79" s="4"/>
      <c r="AN79" s="3">
        <v>85</v>
      </c>
      <c r="AO79" s="4"/>
      <c r="AP79" s="3"/>
      <c r="AQ79" s="4"/>
      <c r="AR79" s="3">
        <v>1424.81</v>
      </c>
      <c r="AS79" s="4"/>
      <c r="AT79" s="3"/>
      <c r="AU79" s="4"/>
      <c r="AV79" s="3">
        <v>0</v>
      </c>
      <c r="AW79" s="4"/>
      <c r="AX79" s="3"/>
      <c r="AY79" s="4"/>
      <c r="AZ79" s="3">
        <v>0</v>
      </c>
      <c r="BA79" s="4"/>
      <c r="BB79" s="3"/>
      <c r="BC79" s="4"/>
      <c r="BD79" s="3">
        <f t="shared" ref="BD79:BD91" si="7">ROUND(H79+L79+P79+T79+X79+AB79+AF79+AJ79+AN79+AR79+AV79+AZ79,5)</f>
        <v>1509.81</v>
      </c>
      <c r="BE79" s="4"/>
      <c r="BF79" s="3">
        <v>2500</v>
      </c>
    </row>
    <row r="80" spans="1:58" x14ac:dyDescent="0.25">
      <c r="A80" s="1"/>
      <c r="B80" s="1"/>
      <c r="C80" s="1"/>
      <c r="D80" s="1"/>
      <c r="E80" s="1"/>
      <c r="F80" s="1"/>
      <c r="G80" s="1" t="s">
        <v>73</v>
      </c>
      <c r="H80" s="3">
        <v>0</v>
      </c>
      <c r="I80" s="4"/>
      <c r="J80" s="3"/>
      <c r="K80" s="4"/>
      <c r="L80" s="3">
        <v>0</v>
      </c>
      <c r="M80" s="4"/>
      <c r="N80" s="3"/>
      <c r="O80" s="4"/>
      <c r="P80" s="3">
        <v>0</v>
      </c>
      <c r="Q80" s="4"/>
      <c r="R80" s="3"/>
      <c r="S80" s="4"/>
      <c r="T80" s="3">
        <v>0</v>
      </c>
      <c r="U80" s="4"/>
      <c r="V80" s="3"/>
      <c r="W80" s="4"/>
      <c r="X80" s="3">
        <v>0</v>
      </c>
      <c r="Y80" s="4"/>
      <c r="Z80" s="3"/>
      <c r="AA80" s="4"/>
      <c r="AB80" s="3">
        <v>0</v>
      </c>
      <c r="AC80" s="4"/>
      <c r="AD80" s="3"/>
      <c r="AE80" s="4"/>
      <c r="AF80" s="3">
        <v>0</v>
      </c>
      <c r="AG80" s="4"/>
      <c r="AH80" s="3"/>
      <c r="AI80" s="4"/>
      <c r="AJ80" s="3">
        <v>0</v>
      </c>
      <c r="AK80" s="4"/>
      <c r="AL80" s="3"/>
      <c r="AM80" s="4"/>
      <c r="AN80" s="3">
        <v>0</v>
      </c>
      <c r="AO80" s="4"/>
      <c r="AP80" s="3"/>
      <c r="AQ80" s="4"/>
      <c r="AR80" s="3">
        <v>142</v>
      </c>
      <c r="AS80" s="4"/>
      <c r="AT80" s="3"/>
      <c r="AU80" s="4"/>
      <c r="AV80" s="3">
        <v>0</v>
      </c>
      <c r="AW80" s="4"/>
      <c r="AX80" s="3"/>
      <c r="AY80" s="4"/>
      <c r="AZ80" s="3">
        <v>707.09</v>
      </c>
      <c r="BA80" s="4"/>
      <c r="BB80" s="3"/>
      <c r="BC80" s="4"/>
      <c r="BD80" s="3">
        <f t="shared" si="7"/>
        <v>849.09</v>
      </c>
      <c r="BE80" s="4"/>
      <c r="BF80" s="3"/>
    </row>
    <row r="81" spans="1:58" ht="15.75" thickBot="1" x14ac:dyDescent="0.3">
      <c r="A81" s="1"/>
      <c r="B81" s="1"/>
      <c r="C81" s="1"/>
      <c r="D81" s="1"/>
      <c r="E81" s="1"/>
      <c r="F81" s="1"/>
      <c r="G81" s="1" t="s">
        <v>74</v>
      </c>
      <c r="H81" s="15">
        <v>0</v>
      </c>
      <c r="I81" s="4"/>
      <c r="J81" s="15">
        <v>2500</v>
      </c>
      <c r="K81" s="4"/>
      <c r="L81" s="15">
        <v>0</v>
      </c>
      <c r="M81" s="4"/>
      <c r="N81" s="15">
        <v>0</v>
      </c>
      <c r="O81" s="4"/>
      <c r="P81" s="15">
        <v>0</v>
      </c>
      <c r="Q81" s="4"/>
      <c r="R81" s="15">
        <v>0</v>
      </c>
      <c r="S81" s="4"/>
      <c r="T81" s="15">
        <v>0</v>
      </c>
      <c r="U81" s="4"/>
      <c r="V81" s="15">
        <v>0</v>
      </c>
      <c r="W81" s="4"/>
      <c r="X81" s="15">
        <v>0</v>
      </c>
      <c r="Y81" s="4"/>
      <c r="Z81" s="15">
        <v>0</v>
      </c>
      <c r="AA81" s="4"/>
      <c r="AB81" s="15">
        <v>0</v>
      </c>
      <c r="AC81" s="4"/>
      <c r="AD81" s="15">
        <v>0</v>
      </c>
      <c r="AE81" s="4"/>
      <c r="AF81" s="15">
        <v>0</v>
      </c>
      <c r="AG81" s="4"/>
      <c r="AH81" s="15">
        <v>0</v>
      </c>
      <c r="AI81" s="4"/>
      <c r="AJ81" s="15">
        <v>0</v>
      </c>
      <c r="AK81" s="4"/>
      <c r="AL81" s="15">
        <v>0</v>
      </c>
      <c r="AM81" s="4"/>
      <c r="AN81" s="15">
        <v>0</v>
      </c>
      <c r="AO81" s="4"/>
      <c r="AP81" s="15">
        <v>0</v>
      </c>
      <c r="AQ81" s="4"/>
      <c r="AR81" s="15">
        <v>0</v>
      </c>
      <c r="AS81" s="4"/>
      <c r="AT81" s="15">
        <v>0</v>
      </c>
      <c r="AU81" s="4"/>
      <c r="AV81" s="15">
        <v>0</v>
      </c>
      <c r="AW81" s="4"/>
      <c r="AX81" s="15">
        <v>0</v>
      </c>
      <c r="AY81" s="4"/>
      <c r="AZ81" s="15">
        <v>0</v>
      </c>
      <c r="BA81" s="4"/>
      <c r="BB81" s="15">
        <v>0</v>
      </c>
      <c r="BC81" s="4"/>
      <c r="BD81" s="15">
        <f t="shared" si="7"/>
        <v>0</v>
      </c>
      <c r="BE81" s="4"/>
      <c r="BF81" s="15"/>
    </row>
    <row r="82" spans="1:58" x14ac:dyDescent="0.25">
      <c r="A82" s="1"/>
      <c r="B82" s="1"/>
      <c r="C82" s="1"/>
      <c r="D82" s="1"/>
      <c r="E82" s="1"/>
      <c r="F82" s="1" t="s">
        <v>75</v>
      </c>
      <c r="G82" s="1"/>
      <c r="H82" s="3">
        <f>ROUND(SUM(H78:H81),5)</f>
        <v>0</v>
      </c>
      <c r="I82" s="4"/>
      <c r="J82" s="3">
        <f>ROUND(SUM(J78:J81),5)</f>
        <v>2500</v>
      </c>
      <c r="K82" s="4"/>
      <c r="L82" s="3">
        <f>ROUND(SUM(L78:L81),5)</f>
        <v>0</v>
      </c>
      <c r="M82" s="4"/>
      <c r="N82" s="3">
        <f>ROUND(SUM(N78:N81),5)</f>
        <v>0</v>
      </c>
      <c r="O82" s="4"/>
      <c r="P82" s="3">
        <f>ROUND(SUM(P78:P81),5)</f>
        <v>0</v>
      </c>
      <c r="Q82" s="4"/>
      <c r="R82" s="3">
        <f>ROUND(SUM(R78:R81),5)</f>
        <v>0</v>
      </c>
      <c r="S82" s="4"/>
      <c r="T82" s="3">
        <f>ROUND(SUM(T78:T81),5)</f>
        <v>0</v>
      </c>
      <c r="U82" s="4"/>
      <c r="V82" s="3">
        <f>ROUND(SUM(V78:V81),5)</f>
        <v>0</v>
      </c>
      <c r="W82" s="4"/>
      <c r="X82" s="3">
        <f>ROUND(SUM(X78:X81),5)</f>
        <v>0</v>
      </c>
      <c r="Y82" s="4"/>
      <c r="Z82" s="3">
        <f>ROUND(SUM(Z78:Z81),5)</f>
        <v>0</v>
      </c>
      <c r="AA82" s="4"/>
      <c r="AB82" s="3">
        <f>ROUND(SUM(AB78:AB81),5)</f>
        <v>0</v>
      </c>
      <c r="AC82" s="4"/>
      <c r="AD82" s="3">
        <f>ROUND(SUM(AD78:AD81),5)</f>
        <v>0</v>
      </c>
      <c r="AE82" s="4"/>
      <c r="AF82" s="3">
        <f>ROUND(SUM(AF78:AF81),5)</f>
        <v>0</v>
      </c>
      <c r="AG82" s="4"/>
      <c r="AH82" s="3">
        <f>ROUND(SUM(AH78:AH81),5)</f>
        <v>0</v>
      </c>
      <c r="AI82" s="4"/>
      <c r="AJ82" s="3">
        <f>ROUND(SUM(AJ78:AJ81),5)</f>
        <v>0</v>
      </c>
      <c r="AK82" s="4"/>
      <c r="AL82" s="3">
        <f>ROUND(SUM(AL78:AL81),5)</f>
        <v>0</v>
      </c>
      <c r="AM82" s="4"/>
      <c r="AN82" s="3">
        <f>ROUND(SUM(AN78:AN81),5)</f>
        <v>85</v>
      </c>
      <c r="AO82" s="4"/>
      <c r="AP82" s="3">
        <f>ROUND(SUM(AP78:AP81),5)</f>
        <v>0</v>
      </c>
      <c r="AQ82" s="4"/>
      <c r="AR82" s="3">
        <f>ROUND(SUM(AR78:AR81),5)</f>
        <v>1566.81</v>
      </c>
      <c r="AS82" s="4"/>
      <c r="AT82" s="3">
        <f>ROUND(SUM(AT78:AT81),5)</f>
        <v>0</v>
      </c>
      <c r="AU82" s="4"/>
      <c r="AV82" s="3">
        <f>ROUND(SUM(AV78:AV81),5)</f>
        <v>0</v>
      </c>
      <c r="AW82" s="4"/>
      <c r="AX82" s="3">
        <f>ROUND(SUM(AX78:AX81),5)</f>
        <v>0</v>
      </c>
      <c r="AY82" s="4"/>
      <c r="AZ82" s="3">
        <f>ROUND(SUM(AZ78:AZ81),5)</f>
        <v>707.09</v>
      </c>
      <c r="BA82" s="4"/>
      <c r="BB82" s="3">
        <f>ROUND(SUM(BB78:BB81),5)</f>
        <v>0</v>
      </c>
      <c r="BC82" s="4"/>
      <c r="BD82" s="3">
        <f t="shared" si="7"/>
        <v>2358.9</v>
      </c>
      <c r="BE82" s="4"/>
      <c r="BF82" s="3">
        <f>ROUND(J82+N82+R82+V82+Z82+AD82+AH82+AL82+AP82+AT82+AX82+BB82,5)</f>
        <v>2500</v>
      </c>
    </row>
    <row r="83" spans="1:58" x14ac:dyDescent="0.25">
      <c r="A83" s="1"/>
      <c r="B83" s="1"/>
      <c r="C83" s="1"/>
      <c r="D83" s="1"/>
      <c r="E83" s="1"/>
      <c r="F83" s="1" t="s">
        <v>76</v>
      </c>
      <c r="G83" s="1"/>
      <c r="H83" s="3">
        <v>0</v>
      </c>
      <c r="I83" s="4"/>
      <c r="J83" s="3"/>
      <c r="K83" s="4"/>
      <c r="L83" s="3">
        <v>25</v>
      </c>
      <c r="M83" s="4"/>
      <c r="N83" s="3"/>
      <c r="O83" s="4"/>
      <c r="P83" s="3">
        <v>0</v>
      </c>
      <c r="Q83" s="4"/>
      <c r="R83" s="3"/>
      <c r="S83" s="4"/>
      <c r="T83" s="3">
        <v>0</v>
      </c>
      <c r="U83" s="4"/>
      <c r="V83" s="3"/>
      <c r="W83" s="4"/>
      <c r="X83" s="3">
        <v>140</v>
      </c>
      <c r="Y83" s="4"/>
      <c r="Z83" s="3"/>
      <c r="AA83" s="4"/>
      <c r="AB83" s="3">
        <v>0</v>
      </c>
      <c r="AC83" s="4"/>
      <c r="AD83" s="3"/>
      <c r="AE83" s="4"/>
      <c r="AF83" s="3">
        <v>0</v>
      </c>
      <c r="AG83" s="4"/>
      <c r="AH83" s="3"/>
      <c r="AI83" s="4"/>
      <c r="AJ83" s="3">
        <v>0</v>
      </c>
      <c r="AK83" s="4"/>
      <c r="AL83" s="3"/>
      <c r="AM83" s="4"/>
      <c r="AN83" s="3">
        <v>0</v>
      </c>
      <c r="AO83" s="4"/>
      <c r="AP83" s="3"/>
      <c r="AQ83" s="4"/>
      <c r="AR83" s="3">
        <v>0</v>
      </c>
      <c r="AS83" s="4"/>
      <c r="AT83" s="3"/>
      <c r="AU83" s="4"/>
      <c r="AV83" s="3">
        <v>0</v>
      </c>
      <c r="AW83" s="4"/>
      <c r="AX83" s="3"/>
      <c r="AY83" s="4"/>
      <c r="AZ83" s="3">
        <v>0</v>
      </c>
      <c r="BA83" s="4"/>
      <c r="BB83" s="3"/>
      <c r="BC83" s="4"/>
      <c r="BD83" s="3">
        <f t="shared" si="7"/>
        <v>165</v>
      </c>
      <c r="BE83" s="4"/>
      <c r="BF83" s="3"/>
    </row>
    <row r="84" spans="1:58" x14ac:dyDescent="0.25">
      <c r="A84" s="1"/>
      <c r="B84" s="1"/>
      <c r="C84" s="1"/>
      <c r="D84" s="1"/>
      <c r="E84" s="1"/>
      <c r="F84" s="1" t="s">
        <v>77</v>
      </c>
      <c r="G84" s="1"/>
      <c r="H84" s="3">
        <v>1.86</v>
      </c>
      <c r="I84" s="4"/>
      <c r="J84" s="3">
        <v>250</v>
      </c>
      <c r="K84" s="4"/>
      <c r="L84" s="3">
        <v>0</v>
      </c>
      <c r="M84" s="4"/>
      <c r="N84" s="3">
        <v>0</v>
      </c>
      <c r="O84" s="4"/>
      <c r="P84" s="3">
        <v>0</v>
      </c>
      <c r="Q84" s="4"/>
      <c r="R84" s="3">
        <v>0</v>
      </c>
      <c r="S84" s="4"/>
      <c r="T84" s="3">
        <v>0</v>
      </c>
      <c r="U84" s="4"/>
      <c r="V84" s="3">
        <v>0</v>
      </c>
      <c r="W84" s="4"/>
      <c r="X84" s="3">
        <v>0</v>
      </c>
      <c r="Y84" s="4"/>
      <c r="Z84" s="3">
        <v>0</v>
      </c>
      <c r="AA84" s="4"/>
      <c r="AB84" s="3">
        <v>0</v>
      </c>
      <c r="AC84" s="4"/>
      <c r="AD84" s="3">
        <v>0</v>
      </c>
      <c r="AE84" s="4"/>
      <c r="AF84" s="3">
        <v>0</v>
      </c>
      <c r="AG84" s="4"/>
      <c r="AH84" s="3">
        <v>0</v>
      </c>
      <c r="AI84" s="4"/>
      <c r="AJ84" s="3">
        <v>0</v>
      </c>
      <c r="AK84" s="4"/>
      <c r="AL84" s="3">
        <v>0</v>
      </c>
      <c r="AM84" s="4"/>
      <c r="AN84" s="3">
        <v>304.89</v>
      </c>
      <c r="AO84" s="4"/>
      <c r="AP84" s="3">
        <v>0</v>
      </c>
      <c r="AQ84" s="4"/>
      <c r="AR84" s="3">
        <v>0</v>
      </c>
      <c r="AS84" s="4"/>
      <c r="AT84" s="3">
        <v>0</v>
      </c>
      <c r="AU84" s="4"/>
      <c r="AV84" s="3">
        <v>0</v>
      </c>
      <c r="AW84" s="4"/>
      <c r="AX84" s="3">
        <v>0</v>
      </c>
      <c r="AY84" s="4"/>
      <c r="AZ84" s="3">
        <v>275.01</v>
      </c>
      <c r="BA84" s="4"/>
      <c r="BB84" s="3">
        <v>0</v>
      </c>
      <c r="BC84" s="4"/>
      <c r="BD84" s="3">
        <f t="shared" si="7"/>
        <v>581.76</v>
      </c>
      <c r="BE84" s="4"/>
      <c r="BF84" s="3">
        <f>ROUND(J84+N84+R84+V84+Z84+AD84+AH84+AL84+AP84+AT84+AX84+BB84,5)</f>
        <v>250</v>
      </c>
    </row>
    <row r="85" spans="1:58" x14ac:dyDescent="0.25">
      <c r="A85" s="1"/>
      <c r="B85" s="1"/>
      <c r="C85" s="1"/>
      <c r="D85" s="1"/>
      <c r="E85" s="1"/>
      <c r="F85" s="1" t="s">
        <v>78</v>
      </c>
      <c r="G85" s="1"/>
      <c r="H85" s="3">
        <v>0</v>
      </c>
      <c r="I85" s="4"/>
      <c r="J85" s="3">
        <v>850</v>
      </c>
      <c r="K85" s="4"/>
      <c r="L85" s="3">
        <v>0</v>
      </c>
      <c r="M85" s="4"/>
      <c r="N85" s="3">
        <v>0</v>
      </c>
      <c r="O85" s="4"/>
      <c r="P85" s="3">
        <v>0</v>
      </c>
      <c r="Q85" s="4"/>
      <c r="R85" s="3">
        <v>0</v>
      </c>
      <c r="S85" s="4"/>
      <c r="T85" s="3">
        <v>0</v>
      </c>
      <c r="U85" s="4"/>
      <c r="V85" s="3">
        <v>0</v>
      </c>
      <c r="W85" s="4"/>
      <c r="X85" s="3">
        <v>0</v>
      </c>
      <c r="Y85" s="4"/>
      <c r="Z85" s="3">
        <v>0</v>
      </c>
      <c r="AA85" s="4"/>
      <c r="AB85" s="3">
        <v>0</v>
      </c>
      <c r="AC85" s="4"/>
      <c r="AD85" s="3">
        <v>0</v>
      </c>
      <c r="AE85" s="4"/>
      <c r="AF85" s="3">
        <v>0</v>
      </c>
      <c r="AG85" s="4"/>
      <c r="AH85" s="3">
        <v>0</v>
      </c>
      <c r="AI85" s="4"/>
      <c r="AJ85" s="3">
        <v>0</v>
      </c>
      <c r="AK85" s="4"/>
      <c r="AL85" s="3">
        <v>0</v>
      </c>
      <c r="AM85" s="4"/>
      <c r="AN85" s="3">
        <v>0</v>
      </c>
      <c r="AO85" s="4"/>
      <c r="AP85" s="3">
        <v>0</v>
      </c>
      <c r="AQ85" s="4"/>
      <c r="AR85" s="3">
        <v>0</v>
      </c>
      <c r="AS85" s="4"/>
      <c r="AT85" s="3">
        <v>0</v>
      </c>
      <c r="AU85" s="4"/>
      <c r="AV85" s="3">
        <v>0</v>
      </c>
      <c r="AW85" s="4"/>
      <c r="AX85" s="3">
        <v>0</v>
      </c>
      <c r="AY85" s="4"/>
      <c r="AZ85" s="3">
        <v>0</v>
      </c>
      <c r="BA85" s="4"/>
      <c r="BB85" s="3">
        <v>0</v>
      </c>
      <c r="BC85" s="4"/>
      <c r="BD85" s="3">
        <f t="shared" si="7"/>
        <v>0</v>
      </c>
      <c r="BE85" s="4"/>
      <c r="BF85" s="3">
        <f>ROUND(J85+N85+R85+V85+Z85+AD85+AH85+AL85+AP85+AT85+AX85+BB85,5)</f>
        <v>850</v>
      </c>
    </row>
    <row r="86" spans="1:58" ht="15.75" thickBot="1" x14ac:dyDescent="0.3">
      <c r="A86" s="1"/>
      <c r="B86" s="1"/>
      <c r="C86" s="1"/>
      <c r="D86" s="1"/>
      <c r="E86" s="1"/>
      <c r="F86" s="1" t="s">
        <v>79</v>
      </c>
      <c r="G86" s="1"/>
      <c r="H86" s="15">
        <v>0</v>
      </c>
      <c r="I86" s="4"/>
      <c r="J86" s="15">
        <v>1450</v>
      </c>
      <c r="K86" s="4"/>
      <c r="L86" s="15">
        <v>0</v>
      </c>
      <c r="M86" s="4"/>
      <c r="N86" s="15">
        <v>0</v>
      </c>
      <c r="O86" s="4"/>
      <c r="P86" s="15">
        <v>0</v>
      </c>
      <c r="Q86" s="4"/>
      <c r="R86" s="15">
        <v>0</v>
      </c>
      <c r="S86" s="4"/>
      <c r="T86" s="15">
        <v>0</v>
      </c>
      <c r="U86" s="4"/>
      <c r="V86" s="15">
        <v>0</v>
      </c>
      <c r="W86" s="4"/>
      <c r="X86" s="15">
        <v>0</v>
      </c>
      <c r="Y86" s="4"/>
      <c r="Z86" s="15">
        <v>0</v>
      </c>
      <c r="AA86" s="4"/>
      <c r="AB86" s="15">
        <v>0</v>
      </c>
      <c r="AC86" s="4"/>
      <c r="AD86" s="15">
        <v>0</v>
      </c>
      <c r="AE86" s="4"/>
      <c r="AF86" s="15">
        <v>0</v>
      </c>
      <c r="AG86" s="4"/>
      <c r="AH86" s="15">
        <v>0</v>
      </c>
      <c r="AI86" s="4"/>
      <c r="AJ86" s="15">
        <v>0</v>
      </c>
      <c r="AK86" s="4"/>
      <c r="AL86" s="15">
        <v>0</v>
      </c>
      <c r="AM86" s="4"/>
      <c r="AN86" s="15">
        <v>0</v>
      </c>
      <c r="AO86" s="4"/>
      <c r="AP86" s="15">
        <v>0</v>
      </c>
      <c r="AQ86" s="4"/>
      <c r="AR86" s="15">
        <v>0</v>
      </c>
      <c r="AS86" s="4"/>
      <c r="AT86" s="15">
        <v>0</v>
      </c>
      <c r="AU86" s="4"/>
      <c r="AV86" s="15">
        <v>0</v>
      </c>
      <c r="AW86" s="4"/>
      <c r="AX86" s="15">
        <v>0</v>
      </c>
      <c r="AY86" s="4"/>
      <c r="AZ86" s="15">
        <v>0</v>
      </c>
      <c r="BA86" s="4"/>
      <c r="BB86" s="15">
        <v>0</v>
      </c>
      <c r="BC86" s="4"/>
      <c r="BD86" s="15">
        <f t="shared" si="7"/>
        <v>0</v>
      </c>
      <c r="BE86" s="4"/>
      <c r="BF86" s="15">
        <f>ROUND(J86+N86+R86+V86+Z86+AD86+AH86+AL86+AP86+AT86+AX86+BB86,5)</f>
        <v>1450</v>
      </c>
    </row>
    <row r="87" spans="1:58" ht="15.75" thickBot="1" x14ac:dyDescent="0.3">
      <c r="A87" s="1"/>
      <c r="B87" s="1"/>
      <c r="C87" s="1"/>
      <c r="D87" s="1"/>
      <c r="E87" s="1" t="s">
        <v>80</v>
      </c>
      <c r="F87" s="1"/>
      <c r="G87" s="1"/>
      <c r="H87" s="3">
        <f>ROUND(SUM(H74:H77)+SUM(H82:H86),5)</f>
        <v>4.62</v>
      </c>
      <c r="I87" s="4"/>
      <c r="J87" s="3">
        <f>ROUND(SUM(J74:J77)+SUM(J82:J86),5)</f>
        <v>9050</v>
      </c>
      <c r="K87" s="4"/>
      <c r="L87" s="3">
        <f>ROUND(SUM(L74:L77)+SUM(L82:L86),5)</f>
        <v>25</v>
      </c>
      <c r="M87" s="4"/>
      <c r="N87" s="3">
        <f>ROUND(SUM(N74:N77)+SUM(N82:N86),5)</f>
        <v>0</v>
      </c>
      <c r="O87" s="4"/>
      <c r="P87" s="3">
        <f>ROUND(SUM(P74:P77)+SUM(P82:P86),5)</f>
        <v>0</v>
      </c>
      <c r="Q87" s="4"/>
      <c r="R87" s="3">
        <f>ROUND(SUM(R74:R77)+SUM(R82:R86),5)</f>
        <v>0</v>
      </c>
      <c r="S87" s="4"/>
      <c r="T87" s="3">
        <f>ROUND(SUM(T74:T77)+SUM(T82:T86),5)</f>
        <v>1732.72</v>
      </c>
      <c r="U87" s="4"/>
      <c r="V87" s="3">
        <f>ROUND(SUM(V74:V77)+SUM(V82:V86),5)</f>
        <v>0</v>
      </c>
      <c r="W87" s="4"/>
      <c r="X87" s="3">
        <f>ROUND(SUM(X74:X77)+SUM(X82:X86),5)</f>
        <v>1228.29</v>
      </c>
      <c r="Y87" s="4"/>
      <c r="Z87" s="3">
        <f>ROUND(SUM(Z74:Z77)+SUM(Z82:Z86),5)</f>
        <v>0</v>
      </c>
      <c r="AA87" s="4"/>
      <c r="AB87" s="3">
        <f>ROUND(SUM(AB74:AB77)+SUM(AB82:AB86),5)</f>
        <v>1072.8</v>
      </c>
      <c r="AC87" s="4"/>
      <c r="AD87" s="3">
        <f>ROUND(SUM(AD74:AD77)+SUM(AD82:AD86),5)</f>
        <v>0</v>
      </c>
      <c r="AE87" s="4"/>
      <c r="AF87" s="3">
        <f>ROUND(SUM(AF74:AF77)+SUM(AF82:AF86),5)</f>
        <v>0</v>
      </c>
      <c r="AG87" s="4"/>
      <c r="AH87" s="3">
        <f>ROUND(SUM(AH74:AH77)+SUM(AH82:AH86),5)</f>
        <v>0</v>
      </c>
      <c r="AI87" s="4"/>
      <c r="AJ87" s="3">
        <f>ROUND(SUM(AJ74:AJ77)+SUM(AJ82:AJ86),5)</f>
        <v>0</v>
      </c>
      <c r="AK87" s="4"/>
      <c r="AL87" s="3">
        <f>ROUND(SUM(AL74:AL77)+SUM(AL82:AL86),5)</f>
        <v>0</v>
      </c>
      <c r="AM87" s="4"/>
      <c r="AN87" s="3">
        <f>ROUND(SUM(AN74:AN77)+SUM(AN82:AN86),5)</f>
        <v>417.66</v>
      </c>
      <c r="AO87" s="4"/>
      <c r="AP87" s="3">
        <f>ROUND(SUM(AP74:AP77)+SUM(AP82:AP86),5)</f>
        <v>0</v>
      </c>
      <c r="AQ87" s="4"/>
      <c r="AR87" s="3">
        <f>ROUND(SUM(AR74:AR77)+SUM(AR82:AR86),5)</f>
        <v>1701.81</v>
      </c>
      <c r="AS87" s="4"/>
      <c r="AT87" s="3">
        <f>ROUND(SUM(AT74:AT77)+SUM(AT82:AT86),5)</f>
        <v>0</v>
      </c>
      <c r="AU87" s="4"/>
      <c r="AV87" s="3">
        <f>ROUND(SUM(AV74:AV77)+SUM(AV82:AV86),5)</f>
        <v>2625.2</v>
      </c>
      <c r="AW87" s="4"/>
      <c r="AX87" s="3">
        <f>ROUND(SUM(AX74:AX77)+SUM(AX82:AX86),5)</f>
        <v>0</v>
      </c>
      <c r="AY87" s="4"/>
      <c r="AZ87" s="3">
        <f>ROUND(SUM(AZ74:AZ77)+SUM(AZ82:AZ86),5)</f>
        <v>989.75</v>
      </c>
      <c r="BA87" s="4"/>
      <c r="BB87" s="3">
        <f>ROUND(SUM(BB74:BB77)+SUM(BB82:BB86),5)</f>
        <v>0</v>
      </c>
      <c r="BC87" s="4"/>
      <c r="BD87" s="3">
        <f t="shared" si="7"/>
        <v>9797.85</v>
      </c>
      <c r="BE87" s="4"/>
      <c r="BF87" s="3">
        <f>ROUND(J87+N87+R87+V87+Z87+AD87+AH87+AL87+AP87+AT87+AX87+BB87,5)</f>
        <v>9050</v>
      </c>
    </row>
    <row r="88" spans="1:58" ht="15.75" hidden="1" thickBot="1" x14ac:dyDescent="0.3">
      <c r="A88" s="1"/>
      <c r="B88" s="1"/>
      <c r="C88" s="1"/>
      <c r="D88" s="1"/>
      <c r="E88" s="1" t="s">
        <v>174</v>
      </c>
      <c r="F88" s="1"/>
      <c r="G88" s="1"/>
      <c r="H88" s="3">
        <v>0</v>
      </c>
      <c r="I88" s="4"/>
      <c r="J88" s="3"/>
      <c r="K88" s="4"/>
      <c r="L88" s="3">
        <v>0</v>
      </c>
      <c r="M88" s="4"/>
      <c r="N88" s="3"/>
      <c r="O88" s="4"/>
      <c r="P88" s="3">
        <v>0</v>
      </c>
      <c r="Q88" s="4"/>
      <c r="R88" s="3"/>
      <c r="S88" s="4"/>
      <c r="T88" s="3">
        <v>0</v>
      </c>
      <c r="U88" s="4"/>
      <c r="V88" s="3"/>
      <c r="W88" s="4"/>
      <c r="X88" s="3">
        <v>0</v>
      </c>
      <c r="Y88" s="4"/>
      <c r="Z88" s="3"/>
      <c r="AA88" s="4"/>
      <c r="AB88" s="3">
        <v>0</v>
      </c>
      <c r="AC88" s="4"/>
      <c r="AD88" s="3"/>
      <c r="AE88" s="4"/>
      <c r="AF88" s="3">
        <v>0</v>
      </c>
      <c r="AG88" s="4"/>
      <c r="AH88" s="3"/>
      <c r="AI88" s="4"/>
      <c r="AJ88" s="3">
        <v>0</v>
      </c>
      <c r="AK88" s="4"/>
      <c r="AL88" s="3"/>
      <c r="AM88" s="4"/>
      <c r="AN88" s="3">
        <v>0</v>
      </c>
      <c r="AO88" s="4"/>
      <c r="AP88" s="3"/>
      <c r="AQ88" s="4"/>
      <c r="AR88" s="3">
        <v>0</v>
      </c>
      <c r="AS88" s="4"/>
      <c r="AT88" s="3"/>
      <c r="AU88" s="4"/>
      <c r="AV88" s="3">
        <v>0</v>
      </c>
      <c r="AW88" s="4"/>
      <c r="AX88" s="3"/>
      <c r="AY88" s="4"/>
      <c r="AZ88" s="3">
        <v>0</v>
      </c>
      <c r="BA88" s="4"/>
      <c r="BB88" s="3"/>
      <c r="BC88" s="4"/>
      <c r="BD88" s="3">
        <f t="shared" si="7"/>
        <v>0</v>
      </c>
      <c r="BE88" s="4"/>
      <c r="BF88" s="3"/>
    </row>
    <row r="89" spans="1:58" ht="15.75" thickBot="1" x14ac:dyDescent="0.3">
      <c r="A89" s="1"/>
      <c r="B89" s="1"/>
      <c r="C89" s="1"/>
      <c r="D89" s="1" t="s">
        <v>81</v>
      </c>
      <c r="E89" s="1"/>
      <c r="F89" s="1"/>
      <c r="G89" s="1"/>
      <c r="H89" s="5">
        <f>ROUND(H50+H54+H63+H73+SUM(H87:H88),5)</f>
        <v>237.24</v>
      </c>
      <c r="I89" s="4"/>
      <c r="J89" s="5">
        <f>ROUND(J50+J54+J63+J73+SUM(J87:J88),5)</f>
        <v>29430</v>
      </c>
      <c r="K89" s="4"/>
      <c r="L89" s="5">
        <f>ROUND(L50+L54+L63+L73+SUM(L87:L88),5)</f>
        <v>1494.11</v>
      </c>
      <c r="M89" s="4"/>
      <c r="N89" s="5">
        <f>ROUND(N50+N54+N63+N73+SUM(N87:N88),5)</f>
        <v>0</v>
      </c>
      <c r="O89" s="4"/>
      <c r="P89" s="5">
        <f>ROUND(P50+P54+P63+P73+SUM(P87:P88),5)</f>
        <v>239.82</v>
      </c>
      <c r="Q89" s="4"/>
      <c r="R89" s="5">
        <f>ROUND(R50+R54+R63+R73+SUM(R87:R88),5)</f>
        <v>0</v>
      </c>
      <c r="S89" s="4"/>
      <c r="T89" s="5">
        <f>ROUND(T50+T54+T63+T73+SUM(T87:T88),5)</f>
        <v>2049.69</v>
      </c>
      <c r="U89" s="4"/>
      <c r="V89" s="5">
        <f>ROUND(V50+V54+V63+V73+SUM(V87:V88),5)</f>
        <v>0</v>
      </c>
      <c r="W89" s="4"/>
      <c r="X89" s="5">
        <f>ROUND(X50+X54+X63+X73+SUM(X87:X88),5)</f>
        <v>2040.73</v>
      </c>
      <c r="Y89" s="4"/>
      <c r="Z89" s="5">
        <f>ROUND(Z50+Z54+Z63+Z73+SUM(Z87:Z88),5)</f>
        <v>0</v>
      </c>
      <c r="AA89" s="4"/>
      <c r="AB89" s="5">
        <f>ROUND(AB50+AB54+AB63+AB73+SUM(AB87:AB88),5)</f>
        <v>9435.33</v>
      </c>
      <c r="AC89" s="4"/>
      <c r="AD89" s="5">
        <f>ROUND(AD50+AD54+AD63+AD73+SUM(AD87:AD88),5)</f>
        <v>0</v>
      </c>
      <c r="AE89" s="4"/>
      <c r="AF89" s="5">
        <f>ROUND(AF50+AF54+AF63+AF73+SUM(AF87:AF88),5)</f>
        <v>511.42</v>
      </c>
      <c r="AG89" s="4"/>
      <c r="AH89" s="5">
        <f>ROUND(AH50+AH54+AH63+AH73+SUM(AH87:AH88),5)</f>
        <v>0</v>
      </c>
      <c r="AI89" s="4"/>
      <c r="AJ89" s="5">
        <f>ROUND(AJ50+AJ54+AJ63+AJ73+SUM(AJ87:AJ88),5)</f>
        <v>574.38</v>
      </c>
      <c r="AK89" s="4"/>
      <c r="AL89" s="5">
        <f>ROUND(AL50+AL54+AL63+AL73+SUM(AL87:AL88),5)</f>
        <v>0</v>
      </c>
      <c r="AM89" s="4"/>
      <c r="AN89" s="5">
        <f>ROUND(AN50+AN54+AN63+AN73+SUM(AN87:AN88),5)</f>
        <v>761.11</v>
      </c>
      <c r="AO89" s="4"/>
      <c r="AP89" s="5">
        <f>ROUND(AP50+AP54+AP63+AP73+SUM(AP87:AP88),5)</f>
        <v>0</v>
      </c>
      <c r="AQ89" s="4"/>
      <c r="AR89" s="5">
        <f>ROUND(AR50+AR54+AR63+AR73+SUM(AR87:AR88),5)</f>
        <v>1907.66</v>
      </c>
      <c r="AS89" s="4"/>
      <c r="AT89" s="5">
        <f>ROUND(AT50+AT54+AT63+AT73+SUM(AT87:AT88),5)</f>
        <v>0</v>
      </c>
      <c r="AU89" s="4"/>
      <c r="AV89" s="5">
        <f>ROUND(AV50+AV54+AV63+AV73+SUM(AV87:AV88),5)</f>
        <v>2930.93</v>
      </c>
      <c r="AW89" s="4"/>
      <c r="AX89" s="5">
        <f>ROUND(AX50+AX54+AX63+AX73+SUM(AX87:AX88),5)</f>
        <v>0</v>
      </c>
      <c r="AY89" s="4"/>
      <c r="AZ89" s="5">
        <f>ROUND(AZ50+AZ54+AZ63+AZ73+SUM(AZ87:AZ88),5)</f>
        <v>2070.44</v>
      </c>
      <c r="BA89" s="4"/>
      <c r="BB89" s="5">
        <f>ROUND(BB50+BB54+BB63+BB73+SUM(BB87:BB88),5)</f>
        <v>0</v>
      </c>
      <c r="BC89" s="4"/>
      <c r="BD89" s="5">
        <f t="shared" si="7"/>
        <v>24252.86</v>
      </c>
      <c r="BE89" s="4"/>
      <c r="BF89" s="5">
        <f>ROUND(J89+N89+R89+V89+Z89+AD89+AH89+AL89+AP89+AT89+AX89+BB89,5)</f>
        <v>29430</v>
      </c>
    </row>
    <row r="90" spans="1:58" ht="15.75" thickBot="1" x14ac:dyDescent="0.3">
      <c r="A90" s="1"/>
      <c r="B90" s="1" t="s">
        <v>82</v>
      </c>
      <c r="C90" s="1"/>
      <c r="D90" s="1"/>
      <c r="E90" s="1"/>
      <c r="F90" s="1"/>
      <c r="G90" s="1"/>
      <c r="H90" s="5">
        <f>ROUND(H3+H49-H89,5)</f>
        <v>-46.38</v>
      </c>
      <c r="I90" s="4"/>
      <c r="J90" s="5">
        <f>ROUND(J3+J49-J89,5)</f>
        <v>860</v>
      </c>
      <c r="K90" s="4"/>
      <c r="L90" s="5">
        <f>ROUND(L3+L49-L89,5)</f>
        <v>2121.81</v>
      </c>
      <c r="M90" s="4"/>
      <c r="N90" s="5">
        <f>ROUND(N3+N49-N89,5)</f>
        <v>0</v>
      </c>
      <c r="O90" s="4"/>
      <c r="P90" s="5">
        <f>ROUND(P3+P49-P89,5)</f>
        <v>673.93</v>
      </c>
      <c r="Q90" s="4"/>
      <c r="R90" s="5">
        <f>ROUND(R3+R49-R89,5)</f>
        <v>0</v>
      </c>
      <c r="S90" s="4"/>
      <c r="T90" s="5">
        <f>ROUND(T3+T49-T89,5)</f>
        <v>-1978.89</v>
      </c>
      <c r="U90" s="4"/>
      <c r="V90" s="5">
        <f>ROUND(V3+V49-V89,5)</f>
        <v>0</v>
      </c>
      <c r="W90" s="4"/>
      <c r="X90" s="5">
        <f>ROUND(X3+X49-X89,5)</f>
        <v>-1484.85</v>
      </c>
      <c r="Y90" s="4"/>
      <c r="Z90" s="5">
        <f>ROUND(Z3+Z49-Z89,5)</f>
        <v>0</v>
      </c>
      <c r="AA90" s="4"/>
      <c r="AB90" s="5">
        <f>ROUND(AB3+AB49-AB89,5)</f>
        <v>-9625.2800000000007</v>
      </c>
      <c r="AC90" s="4"/>
      <c r="AD90" s="5">
        <f>ROUND(AD3+AD49-AD89,5)</f>
        <v>0</v>
      </c>
      <c r="AE90" s="4"/>
      <c r="AF90" s="5">
        <f>ROUND(AF3+AF49-AF89,5)</f>
        <v>1177.51</v>
      </c>
      <c r="AG90" s="4"/>
      <c r="AH90" s="5">
        <f>ROUND(AH3+AH49-AH89,5)</f>
        <v>0</v>
      </c>
      <c r="AI90" s="4"/>
      <c r="AJ90" s="5">
        <f>ROUND(AJ3+AJ49-AJ89,5)</f>
        <v>572.4</v>
      </c>
      <c r="AK90" s="4"/>
      <c r="AL90" s="5">
        <f>ROUND(AL3+AL49-AL89,5)</f>
        <v>0</v>
      </c>
      <c r="AM90" s="4"/>
      <c r="AN90" s="5">
        <f>ROUND(AN3+AN49-AN89,5)</f>
        <v>3337.49</v>
      </c>
      <c r="AO90" s="4"/>
      <c r="AP90" s="5">
        <f>ROUND(AP3+AP49-AP89,5)</f>
        <v>0</v>
      </c>
      <c r="AQ90" s="4"/>
      <c r="AR90" s="5">
        <f>ROUND(AR3+AR49-AR89,5)</f>
        <v>10079.64</v>
      </c>
      <c r="AS90" s="4"/>
      <c r="AT90" s="5">
        <f>ROUND(AT3+AT49-AT89,5)</f>
        <v>0</v>
      </c>
      <c r="AU90" s="4"/>
      <c r="AV90" s="5">
        <f>ROUND(AV3+AV49-AV89,5)</f>
        <v>755.08</v>
      </c>
      <c r="AW90" s="4"/>
      <c r="AX90" s="5">
        <f>ROUND(AX3+AX49-AX89,5)</f>
        <v>0</v>
      </c>
      <c r="AY90" s="4"/>
      <c r="AZ90" s="5">
        <f>ROUND(AZ3+AZ49-AZ89,5)</f>
        <v>6974.27</v>
      </c>
      <c r="BA90" s="4"/>
      <c r="BB90" s="5">
        <f>ROUND(BB3+BB49-BB89,5)</f>
        <v>0</v>
      </c>
      <c r="BC90" s="4"/>
      <c r="BD90" s="5">
        <f t="shared" si="7"/>
        <v>12556.73</v>
      </c>
      <c r="BE90" s="4"/>
      <c r="BF90" s="5">
        <f>ROUND(J90+N90+R90+V90+Z90+AD90+AH90+AL90+AP90+AT90+AX90+BB90,5)</f>
        <v>860</v>
      </c>
    </row>
    <row r="91" spans="1:58" s="8" customFormat="1" ht="12" thickBot="1" x14ac:dyDescent="0.25">
      <c r="A91" s="1" t="s">
        <v>0</v>
      </c>
      <c r="B91" s="1"/>
      <c r="C91" s="1"/>
      <c r="D91" s="1"/>
      <c r="E91" s="1"/>
      <c r="F91" s="1"/>
      <c r="G91" s="1"/>
      <c r="H91" s="7">
        <f>H90</f>
        <v>-46.38</v>
      </c>
      <c r="I91" s="1"/>
      <c r="J91" s="7">
        <f>J90</f>
        <v>860</v>
      </c>
      <c r="K91" s="1"/>
      <c r="L91" s="7">
        <f>L90</f>
        <v>2121.81</v>
      </c>
      <c r="M91" s="1"/>
      <c r="N91" s="7">
        <f>N90</f>
        <v>0</v>
      </c>
      <c r="O91" s="1"/>
      <c r="P91" s="7">
        <f>P90</f>
        <v>673.93</v>
      </c>
      <c r="Q91" s="1"/>
      <c r="R91" s="7">
        <f>R90</f>
        <v>0</v>
      </c>
      <c r="S91" s="1"/>
      <c r="T91" s="7">
        <f>T90</f>
        <v>-1978.89</v>
      </c>
      <c r="U91" s="1"/>
      <c r="V91" s="7">
        <f>V90</f>
        <v>0</v>
      </c>
      <c r="W91" s="1"/>
      <c r="X91" s="7">
        <f>X90</f>
        <v>-1484.85</v>
      </c>
      <c r="Y91" s="1"/>
      <c r="Z91" s="7">
        <f>Z90</f>
        <v>0</v>
      </c>
      <c r="AA91" s="1"/>
      <c r="AB91" s="7">
        <f>AB90</f>
        <v>-9625.2800000000007</v>
      </c>
      <c r="AC91" s="1"/>
      <c r="AD91" s="7">
        <f>AD90</f>
        <v>0</v>
      </c>
      <c r="AE91" s="1"/>
      <c r="AF91" s="7">
        <f>AF90</f>
        <v>1177.51</v>
      </c>
      <c r="AG91" s="1"/>
      <c r="AH91" s="7">
        <f>AH90</f>
        <v>0</v>
      </c>
      <c r="AI91" s="1"/>
      <c r="AJ91" s="7">
        <f>AJ90</f>
        <v>572.4</v>
      </c>
      <c r="AK91" s="1"/>
      <c r="AL91" s="7">
        <f>AL90</f>
        <v>0</v>
      </c>
      <c r="AM91" s="1"/>
      <c r="AN91" s="7">
        <f>AN90</f>
        <v>3337.49</v>
      </c>
      <c r="AO91" s="1"/>
      <c r="AP91" s="7">
        <f>AP90</f>
        <v>0</v>
      </c>
      <c r="AQ91" s="1"/>
      <c r="AR91" s="7">
        <f>AR90</f>
        <v>10079.64</v>
      </c>
      <c r="AS91" s="1"/>
      <c r="AT91" s="7">
        <f>AT90</f>
        <v>0</v>
      </c>
      <c r="AU91" s="1"/>
      <c r="AV91" s="7">
        <f>AV90</f>
        <v>755.08</v>
      </c>
      <c r="AW91" s="1"/>
      <c r="AX91" s="7">
        <f>AX90</f>
        <v>0</v>
      </c>
      <c r="AY91" s="1"/>
      <c r="AZ91" s="7">
        <f>AZ90</f>
        <v>6974.27</v>
      </c>
      <c r="BA91" s="1"/>
      <c r="BB91" s="7">
        <f>BB90</f>
        <v>0</v>
      </c>
      <c r="BC91" s="1"/>
      <c r="BD91" s="7">
        <f t="shared" si="7"/>
        <v>12556.73</v>
      </c>
      <c r="BE91" s="1"/>
      <c r="BF91" s="7">
        <f>ROUND(J91+N91+R91+V91+Z91+AD91+AH91+AL91+AP91+AT91+AX91+BB91,5)</f>
        <v>860</v>
      </c>
    </row>
    <row r="92" spans="1:58" ht="15.75" thickTop="1" x14ac:dyDescent="0.25"/>
  </sheetData>
  <printOptions horizontalCentered="1"/>
  <pageMargins left="0.25" right="0.25" top="1.25" bottom="0.5" header="0.3" footer="0.3"/>
  <pageSetup orientation="landscape" r:id="rId1"/>
  <headerFooter>
    <oddHeader>&amp;L&amp;"Arial,Bold"&amp;8 2:38 PM
 01/19/23
 Accrual Basis&amp;C&amp;"Arial,Bold"&amp;12 The Brownsburg Museum
&amp;14 PRELIMINARY-Pending Accouontant's Review
Statement of Profit &amp;&amp; Loss
 &amp;10January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5789-6124-4F2E-99E1-104E6F1F4535}">
  <sheetPr>
    <tabColor rgb="FFFFFF00"/>
    <pageSetUpPr fitToPage="1"/>
  </sheetPr>
  <dimension ref="A1:Z13"/>
  <sheetViews>
    <sheetView zoomScale="91" zoomScaleNormal="91" workbookViewId="0">
      <pane xSplit="2" ySplit="1" topLeftCell="K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4.85546875" style="25" customWidth="1"/>
    <col min="2" max="2" width="8.5703125" style="25" hidden="1" customWidth="1"/>
    <col min="3" max="3" width="10.85546875" style="25" hidden="1" customWidth="1"/>
    <col min="4" max="4" width="10.7109375" style="25" hidden="1" customWidth="1"/>
    <col min="5" max="5" width="11.7109375" style="25" hidden="1" customWidth="1"/>
    <col min="6" max="6" width="9.85546875" style="25" hidden="1" customWidth="1"/>
    <col min="7" max="8" width="11.7109375" style="25" hidden="1" customWidth="1"/>
    <col min="9" max="9" width="9.85546875" style="25" hidden="1" customWidth="1"/>
    <col min="10" max="10" width="11.5703125" style="25" hidden="1" customWidth="1"/>
    <col min="11" max="11" width="12.42578125" style="25" customWidth="1"/>
    <col min="12" max="12" width="10" style="25" customWidth="1"/>
    <col min="13" max="13" width="12" style="25" customWidth="1"/>
    <col min="14" max="14" width="11.28515625" style="25" customWidth="1"/>
    <col min="15" max="15" width="10.28515625" style="25" customWidth="1"/>
    <col min="16" max="16" width="11.140625" style="25" customWidth="1"/>
    <col min="17" max="17" width="11.28515625" style="25" customWidth="1"/>
    <col min="18" max="18" width="10.28515625" style="25" customWidth="1"/>
    <col min="19" max="19" width="11.140625" style="25" customWidth="1"/>
    <col min="20" max="20" width="11.28515625" style="25" customWidth="1"/>
    <col min="21" max="21" width="10.28515625" style="25" customWidth="1"/>
    <col min="22" max="22" width="11.140625" style="25" customWidth="1"/>
    <col min="23" max="23" width="11.28515625" style="25" customWidth="1"/>
    <col min="24" max="24" width="18" style="25" customWidth="1"/>
    <col min="25" max="25" width="9.140625" style="25"/>
    <col min="26" max="26" width="9.5703125" style="25" bestFit="1" customWidth="1"/>
    <col min="27" max="16384" width="9.140625" style="25"/>
  </cols>
  <sheetData>
    <row r="1" spans="1:26" ht="59.25" customHeight="1" thickTop="1" x14ac:dyDescent="0.25">
      <c r="A1" s="21" t="s">
        <v>124</v>
      </c>
      <c r="B1" s="22" t="s">
        <v>125</v>
      </c>
      <c r="C1" s="22" t="s">
        <v>126</v>
      </c>
      <c r="D1" s="22" t="s">
        <v>127</v>
      </c>
      <c r="E1" s="22" t="s">
        <v>128</v>
      </c>
      <c r="F1" s="22" t="s">
        <v>129</v>
      </c>
      <c r="G1" s="22" t="s">
        <v>130</v>
      </c>
      <c r="H1" s="22" t="s">
        <v>131</v>
      </c>
      <c r="I1" s="22" t="s">
        <v>132</v>
      </c>
      <c r="J1" s="22" t="s">
        <v>133</v>
      </c>
      <c r="K1" s="22" t="s">
        <v>134</v>
      </c>
      <c r="L1" s="22" t="s">
        <v>135</v>
      </c>
      <c r="M1" s="22" t="s">
        <v>136</v>
      </c>
      <c r="N1" s="23" t="s">
        <v>137</v>
      </c>
      <c r="O1" s="23" t="s">
        <v>138</v>
      </c>
      <c r="P1" s="23" t="s">
        <v>139</v>
      </c>
      <c r="Q1" s="23" t="s">
        <v>140</v>
      </c>
      <c r="R1" s="23" t="s">
        <v>141</v>
      </c>
      <c r="S1" s="23" t="s">
        <v>142</v>
      </c>
      <c r="T1" s="23" t="s">
        <v>143</v>
      </c>
      <c r="U1" s="23" t="s">
        <v>144</v>
      </c>
      <c r="V1" s="23" t="s">
        <v>145</v>
      </c>
      <c r="W1" s="23" t="s">
        <v>146</v>
      </c>
      <c r="X1" s="24" t="s">
        <v>147</v>
      </c>
    </row>
    <row r="2" spans="1:26" x14ac:dyDescent="0.25">
      <c r="A2" s="26" t="s">
        <v>79</v>
      </c>
      <c r="B2" s="27">
        <v>2008</v>
      </c>
      <c r="C2" s="28">
        <v>1000</v>
      </c>
      <c r="D2" s="28">
        <v>1750</v>
      </c>
      <c r="E2" s="28"/>
      <c r="F2" s="29"/>
      <c r="G2" s="29">
        <v>600</v>
      </c>
      <c r="H2" s="30">
        <f>C2+D2-E2+F2-G2</f>
        <v>2150</v>
      </c>
      <c r="I2" s="29">
        <v>500</v>
      </c>
      <c r="J2" s="29">
        <f>200+600+200</f>
        <v>1000</v>
      </c>
      <c r="K2" s="29">
        <f>H2+I2-J2</f>
        <v>1650</v>
      </c>
      <c r="L2" s="29"/>
      <c r="M2" s="28">
        <f>200+100+200+100+100</f>
        <v>700</v>
      </c>
      <c r="N2" s="28">
        <f>K2+L2-M2</f>
        <v>950</v>
      </c>
      <c r="O2" s="28">
        <v>500</v>
      </c>
      <c r="P2" s="28"/>
      <c r="Q2" s="28">
        <f>N2+O2-P2</f>
        <v>1450</v>
      </c>
      <c r="R2" s="28"/>
      <c r="S2" s="28"/>
      <c r="T2" s="28">
        <f>Q2+R2-S2</f>
        <v>1450</v>
      </c>
      <c r="U2" s="28"/>
      <c r="V2" s="28"/>
      <c r="W2" s="28">
        <f>T2+U2-V2</f>
        <v>1450</v>
      </c>
      <c r="X2" s="31">
        <f>IF((C2+D2-E2+F2-G2+I2-J2+L2-M2+O2-P2+R2-S2+U2-V2)&gt;0,(C2+D2-E2+F2-G2+I2-J2+L2-M2+O2-P2+R2-S2+U2-V2),0)</f>
        <v>1450</v>
      </c>
    </row>
    <row r="3" spans="1:26" x14ac:dyDescent="0.25">
      <c r="A3" s="26" t="s">
        <v>148</v>
      </c>
      <c r="B3" s="27">
        <v>2019</v>
      </c>
      <c r="C3" s="28"/>
      <c r="D3" s="28"/>
      <c r="E3" s="28"/>
      <c r="F3" s="29"/>
      <c r="G3" s="29"/>
      <c r="H3" s="32">
        <f t="shared" ref="H3:H8" si="0">C3+D3-E3+F3-G3</f>
        <v>0</v>
      </c>
      <c r="I3" s="29"/>
      <c r="J3" s="29"/>
      <c r="K3" s="32">
        <f t="shared" ref="K3:K8" si="1">H3+I3-J3</f>
        <v>0</v>
      </c>
      <c r="L3" s="32">
        <v>1000</v>
      </c>
      <c r="M3" s="29"/>
      <c r="N3" s="32">
        <f t="shared" ref="N3:N7" si="2">K3+L3-M3</f>
        <v>1000</v>
      </c>
      <c r="O3" s="28"/>
      <c r="P3" s="28"/>
      <c r="Q3" s="28">
        <f>N3+O3-P3</f>
        <v>1000</v>
      </c>
      <c r="R3" s="28"/>
      <c r="S3" s="28">
        <v>163.16999999999999</v>
      </c>
      <c r="T3" s="28">
        <f t="shared" ref="T3:T8" si="3">Q3+R3-S3</f>
        <v>836.83</v>
      </c>
      <c r="U3" s="28"/>
      <c r="V3" s="28"/>
      <c r="W3" s="28">
        <f t="shared" ref="W3:W8" si="4">T3+U3-V3</f>
        <v>836.83</v>
      </c>
      <c r="X3" s="31">
        <f t="shared" ref="X3:X8" si="5">IF((C3+D3-E3+F3-G3+I3-J3+L3-M3+O3-P3+R3-S3+U3-V3)&gt;0,(C3+D3-E3+F3-G3+I3-J3+L3-M3+O3-P3+R3-S3+U3-V3),0)</f>
        <v>836.83</v>
      </c>
    </row>
    <row r="4" spans="1:26" x14ac:dyDescent="0.25">
      <c r="A4" s="26" t="s">
        <v>149</v>
      </c>
      <c r="B4" s="27">
        <v>2015</v>
      </c>
      <c r="C4" s="33">
        <v>76.019999999999982</v>
      </c>
      <c r="D4" s="33"/>
      <c r="E4" s="33"/>
      <c r="F4" s="32"/>
      <c r="G4" s="32"/>
      <c r="H4" s="32">
        <f t="shared" si="0"/>
        <v>76.019999999999982</v>
      </c>
      <c r="I4" s="32"/>
      <c r="J4" s="32"/>
      <c r="K4" s="32">
        <f t="shared" si="1"/>
        <v>76.019999999999982</v>
      </c>
      <c r="L4" s="32"/>
      <c r="M4" s="32">
        <f>76.02</f>
        <v>76.02</v>
      </c>
      <c r="N4" s="32">
        <f t="shared" si="2"/>
        <v>0</v>
      </c>
      <c r="O4" s="33"/>
      <c r="P4" s="33"/>
      <c r="Q4" s="28">
        <f t="shared" ref="Q4:Q8" si="6">N4+O4-P4</f>
        <v>0</v>
      </c>
      <c r="R4" s="33"/>
      <c r="S4" s="33"/>
      <c r="T4" s="28">
        <f t="shared" si="3"/>
        <v>0</v>
      </c>
      <c r="U4" s="33"/>
      <c r="V4" s="33"/>
      <c r="W4" s="28">
        <f t="shared" si="4"/>
        <v>0</v>
      </c>
      <c r="X4" s="31">
        <f t="shared" si="5"/>
        <v>0</v>
      </c>
    </row>
    <row r="5" spans="1:26" x14ac:dyDescent="0.25">
      <c r="A5" s="26" t="s">
        <v>70</v>
      </c>
      <c r="B5" s="27">
        <v>2018</v>
      </c>
      <c r="C5" s="33"/>
      <c r="D5" s="33"/>
      <c r="E5" s="33"/>
      <c r="F5" s="32"/>
      <c r="G5" s="32"/>
      <c r="H5" s="32">
        <f t="shared" si="0"/>
        <v>0</v>
      </c>
      <c r="I5" s="32">
        <f>46.24+825+1458.56</f>
        <v>2329.8000000000002</v>
      </c>
      <c r="J5" s="32"/>
      <c r="K5" s="32">
        <f t="shared" si="1"/>
        <v>2329.8000000000002</v>
      </c>
      <c r="L5" s="32">
        <f>76.02+500</f>
        <v>576.02</v>
      </c>
      <c r="M5" s="32">
        <f>820.5+1148.95+44.61</f>
        <v>2014.06</v>
      </c>
      <c r="N5" s="32">
        <f t="shared" si="2"/>
        <v>891.76000000000022</v>
      </c>
      <c r="O5" s="33">
        <f>500+1000+250+250+820+1000+200</f>
        <v>4020</v>
      </c>
      <c r="P5" s="33">
        <f>500+539.89+500+539.88+400+480.01+66.45+30.36+1380+240+630.51+283.77+500+1500+213.11+51.07+55.25+60.01+80.12+39.88</f>
        <v>8090.31</v>
      </c>
      <c r="Q5" s="28">
        <f t="shared" si="6"/>
        <v>-3178.55</v>
      </c>
      <c r="R5" s="33"/>
      <c r="S5" s="33">
        <f>SUM(71.67+136.02+113.33)</f>
        <v>321.02</v>
      </c>
      <c r="T5" s="28">
        <f>Q5+R5-S5</f>
        <v>-3499.57</v>
      </c>
      <c r="U5" s="33">
        <v>2500</v>
      </c>
      <c r="V5" s="33">
        <v>-3499.57</v>
      </c>
      <c r="W5" s="28">
        <f>T5+U5-V5</f>
        <v>2500</v>
      </c>
      <c r="X5" s="31">
        <f>IF((C5+D5-E5+F5-G5+I5-J5+L5-M5+O5-P5+R5-S5+U5-V5)&gt;0,(C5+D5-E5+F5-G5+I5-J5+L5-M5+O5-P5+R5-S5+U5-V5),0)</f>
        <v>2500</v>
      </c>
      <c r="Z5" s="34"/>
    </row>
    <row r="6" spans="1:26" x14ac:dyDescent="0.25">
      <c r="A6" s="26" t="s">
        <v>150</v>
      </c>
      <c r="B6" s="27">
        <v>2019</v>
      </c>
      <c r="C6" s="33"/>
      <c r="D6" s="33"/>
      <c r="E6" s="33"/>
      <c r="F6" s="32"/>
      <c r="G6" s="32"/>
      <c r="H6" s="32">
        <f t="shared" si="0"/>
        <v>0</v>
      </c>
      <c r="I6" s="32"/>
      <c r="J6" s="32"/>
      <c r="K6" s="32">
        <f t="shared" si="1"/>
        <v>0</v>
      </c>
      <c r="L6" s="32">
        <v>550</v>
      </c>
      <c r="M6" s="32"/>
      <c r="N6" s="32">
        <v>550</v>
      </c>
      <c r="O6" s="33"/>
      <c r="P6" s="33"/>
      <c r="Q6" s="28">
        <f t="shared" si="6"/>
        <v>550</v>
      </c>
      <c r="R6" s="33"/>
      <c r="S6" s="33"/>
      <c r="T6" s="28">
        <f t="shared" si="3"/>
        <v>550</v>
      </c>
      <c r="U6" s="33"/>
      <c r="V6" s="33">
        <v>550</v>
      </c>
      <c r="W6" s="28">
        <f t="shared" si="4"/>
        <v>0</v>
      </c>
      <c r="X6" s="31">
        <f t="shared" si="5"/>
        <v>0</v>
      </c>
    </row>
    <row r="7" spans="1:26" x14ac:dyDescent="0.25">
      <c r="A7" s="26" t="s">
        <v>151</v>
      </c>
      <c r="B7" s="27">
        <v>2017</v>
      </c>
      <c r="C7" s="33"/>
      <c r="D7" s="33"/>
      <c r="E7" s="33"/>
      <c r="F7" s="32">
        <v>762.5</v>
      </c>
      <c r="G7" s="32"/>
      <c r="H7" s="32">
        <f t="shared" si="0"/>
        <v>762.5</v>
      </c>
      <c r="I7" s="32"/>
      <c r="J7" s="32"/>
      <c r="K7" s="32">
        <f t="shared" si="1"/>
        <v>762.5</v>
      </c>
      <c r="L7" s="32"/>
      <c r="M7" s="32">
        <v>762.5</v>
      </c>
      <c r="N7" s="32">
        <f t="shared" si="2"/>
        <v>0</v>
      </c>
      <c r="O7" s="33"/>
      <c r="P7" s="33"/>
      <c r="Q7" s="28">
        <f t="shared" si="6"/>
        <v>0</v>
      </c>
      <c r="R7" s="33"/>
      <c r="S7" s="33"/>
      <c r="T7" s="28">
        <f t="shared" si="3"/>
        <v>0</v>
      </c>
      <c r="U7" s="33"/>
      <c r="V7" s="33"/>
      <c r="W7" s="28">
        <f t="shared" si="4"/>
        <v>0</v>
      </c>
      <c r="X7" s="31">
        <f t="shared" si="5"/>
        <v>0</v>
      </c>
    </row>
    <row r="8" spans="1:26" x14ac:dyDescent="0.25">
      <c r="A8" s="26" t="s">
        <v>152</v>
      </c>
      <c r="B8" s="27">
        <v>2018</v>
      </c>
      <c r="C8" s="33"/>
      <c r="D8" s="33"/>
      <c r="E8" s="33"/>
      <c r="F8" s="32"/>
      <c r="G8" s="32"/>
      <c r="H8" s="32">
        <f t="shared" si="0"/>
        <v>0</v>
      </c>
      <c r="I8" s="32">
        <v>50</v>
      </c>
      <c r="J8" s="32"/>
      <c r="K8" s="32">
        <f t="shared" si="1"/>
        <v>50</v>
      </c>
      <c r="L8" s="32"/>
      <c r="M8" s="32">
        <v>50</v>
      </c>
      <c r="N8" s="32">
        <v>0</v>
      </c>
      <c r="O8" s="33"/>
      <c r="P8" s="33"/>
      <c r="Q8" s="28">
        <f t="shared" si="6"/>
        <v>0</v>
      </c>
      <c r="R8" s="33"/>
      <c r="S8" s="33"/>
      <c r="T8" s="28">
        <f t="shared" si="3"/>
        <v>0</v>
      </c>
      <c r="U8" s="33"/>
      <c r="V8" s="33"/>
      <c r="W8" s="28">
        <f t="shared" si="4"/>
        <v>0</v>
      </c>
      <c r="X8" s="31">
        <f t="shared" si="5"/>
        <v>0</v>
      </c>
    </row>
    <row r="9" spans="1:26" ht="6" customHeight="1" thickBot="1" x14ac:dyDescent="0.3">
      <c r="A9" s="35"/>
      <c r="B9" s="36"/>
      <c r="C9" s="37"/>
      <c r="D9" s="37"/>
      <c r="E9" s="37"/>
      <c r="F9" s="37"/>
      <c r="G9" s="38"/>
      <c r="H9" s="37"/>
      <c r="I9" s="37"/>
      <c r="J9" s="37"/>
      <c r="K9" s="37"/>
      <c r="L9" s="37"/>
      <c r="M9" s="37"/>
      <c r="N9" s="39"/>
      <c r="O9" s="39"/>
      <c r="P9" s="39"/>
      <c r="Q9" s="39"/>
      <c r="R9" s="39"/>
      <c r="S9" s="39"/>
      <c r="T9" s="39"/>
      <c r="U9" s="39"/>
      <c r="V9" s="39"/>
      <c r="W9" s="39"/>
      <c r="X9" s="31">
        <f>IF((C9+D9-E9+F9-G9+I9-J9+L9-M9+O9-P9+R9-2+U9-V9)&gt;0,(C9+D9-E9+F9-G9+I9-J9+L9-M9+O9-P9+R9-S9+U9-V9),0)</f>
        <v>0</v>
      </c>
    </row>
    <row r="10" spans="1:26" ht="26.25" customHeight="1" thickBot="1" x14ac:dyDescent="0.3">
      <c r="A10" s="47" t="s">
        <v>153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0"/>
      <c r="Q10" s="40"/>
      <c r="R10" s="40"/>
      <c r="S10" s="40"/>
      <c r="T10" s="40"/>
      <c r="U10" s="40"/>
      <c r="V10" s="40"/>
      <c r="W10" s="40"/>
      <c r="X10" s="41">
        <f>SUM(X2+X3+X4+X6+X8)</f>
        <v>2286.83</v>
      </c>
    </row>
    <row r="11" spans="1:26" ht="23.25" customHeight="1" thickTop="1" x14ac:dyDescent="0.25">
      <c r="A11" s="25" t="s">
        <v>154</v>
      </c>
      <c r="H11" s="42">
        <f>SUM(H2:H8)</f>
        <v>2988.52</v>
      </c>
      <c r="K11" s="42">
        <f>SUM(K2:K8)</f>
        <v>4868.32</v>
      </c>
      <c r="N11" s="42">
        <f>SUM(N2:N8)</f>
        <v>3391.76</v>
      </c>
      <c r="Q11" s="42">
        <f>SUM(Q2:Q8)</f>
        <v>-178.55000000000018</v>
      </c>
      <c r="T11" s="42">
        <f>SUM(T2:T8)</f>
        <v>-662.74000000000024</v>
      </c>
      <c r="W11" s="42">
        <f>SUM(W2:W8)</f>
        <v>4786.83</v>
      </c>
    </row>
    <row r="12" spans="1:26" ht="30" x14ac:dyDescent="0.25">
      <c r="A12" s="43" t="s">
        <v>155</v>
      </c>
      <c r="P12" s="34"/>
      <c r="S12" s="34"/>
      <c r="V12" s="34"/>
    </row>
    <row r="13" spans="1:26" ht="29.25" customHeight="1" thickBot="1" x14ac:dyDescent="0.3">
      <c r="A13" s="44" t="s">
        <v>156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sheetProtection selectLockedCells="1" selectUnlockedCells="1"/>
  <mergeCells count="1">
    <mergeCell ref="A10:O10"/>
  </mergeCells>
  <printOptions horizontalCentered="1"/>
  <pageMargins left="0.25" right="0.25" top="1" bottom="0.75" header="0.3" footer="0.3"/>
  <pageSetup scale="71" orientation="landscape" r:id="rId1"/>
  <headerFooter>
    <oddHeader>&amp;CMuseum Financial Report
Preliminary-Pending Accountant's Review
Earmarked Funding
As of December 31, 2022</oddHeader>
    <oddFooter>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</vt:lpstr>
      <vt:lpstr>P&amp;L</vt:lpstr>
      <vt:lpstr>Earmarked Museum Funding</vt:lpstr>
      <vt:lpstr>'Earmarked Museum Funding'!Print_Area</vt:lpstr>
      <vt:lpstr>BS!Print_Titles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Parker</dc:creator>
  <cp:lastModifiedBy>Karen Parker</cp:lastModifiedBy>
  <cp:lastPrinted>2023-01-29T21:01:34Z</cp:lastPrinted>
  <dcterms:created xsi:type="dcterms:W3CDTF">2023-01-12T20:13:07Z</dcterms:created>
  <dcterms:modified xsi:type="dcterms:W3CDTF">2023-01-29T21:03:14Z</dcterms:modified>
</cp:coreProperties>
</file>